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25" yWindow="65446" windowWidth="9720" windowHeight="7320" activeTab="0"/>
  </bookViews>
  <sheets>
    <sheet name="2017" sheetId="1" r:id="rId1"/>
  </sheets>
  <externalReferences>
    <externalReference r:id="rId4"/>
  </externalReferences>
  <definedNames>
    <definedName name="_xlnm.Print_Titles" localSheetId="0">'2017'!$7:$9</definedName>
    <definedName name="_xlnm.Print_Area" localSheetId="0">'2017'!$A$2:$AP$135</definedName>
  </definedNames>
  <calcPr fullCalcOnLoad="1"/>
</workbook>
</file>

<file path=xl/sharedStrings.xml><?xml version="1.0" encoding="utf-8"?>
<sst xmlns="http://schemas.openxmlformats.org/spreadsheetml/2006/main" count="360" uniqueCount="216">
  <si>
    <t>№  п.п.</t>
  </si>
  <si>
    <t>Наименование</t>
  </si>
  <si>
    <t>1.1</t>
  </si>
  <si>
    <t>2.1</t>
  </si>
  <si>
    <t>2014-2015</t>
  </si>
  <si>
    <t>4.3</t>
  </si>
  <si>
    <t>Капитальный ремонт железобетонного моста через реку Сентега на км 12+591 автомобильной дороги "Буй-Любим" в Буйском районе Костромской области</t>
  </si>
  <si>
    <t>Устройство горизонтальной разметки</t>
  </si>
  <si>
    <t>Договор водопользования для использования акватории участка реки Ветлуга у пос. Михайловское Пыщугского района Костромской области</t>
  </si>
  <si>
    <t>Выполнение работ по технической инвентаризации и паспортизации автомобильных дорог</t>
  </si>
  <si>
    <t>Диагностика с оценкой состояния автомобильных дорог общего пользования Костромской области</t>
  </si>
  <si>
    <t>Разработка проектной документации на капитальный ремонт и ремонт автомобильных дорог  и искусственных сооружений</t>
  </si>
  <si>
    <t>4.4</t>
  </si>
  <si>
    <t>Капитальный ремонт участка автомобильной дороги "Кострома-Красное-на-Волге" с устройством двухстороннего остановочного комплекса на 13 км в Костромском районе Костромской области</t>
  </si>
  <si>
    <t>Налоги по расходам на дорожное хозяйство</t>
  </si>
  <si>
    <t>2016-2017</t>
  </si>
  <si>
    <t>Капитальный ремонт  автомобильной дороги "Нерехта-Григорцево-граница Ярославской области" км 2+600 - км 9+600 в Нерехтском  районе Костромской области</t>
  </si>
  <si>
    <t>2016-2016</t>
  </si>
  <si>
    <t>2015-2015</t>
  </si>
  <si>
    <t>2.5</t>
  </si>
  <si>
    <t>федеральный бюджет</t>
  </si>
  <si>
    <t>средства бюджета Костромской области</t>
  </si>
  <si>
    <t>Всего</t>
  </si>
  <si>
    <t>Строительство ж/б моста через реку Устанка  на  км  48+650  автодороги Якимово-Нежитино в Макарьевском районе Костромской области</t>
  </si>
  <si>
    <t xml:space="preserve">Содержание мостов </t>
  </si>
  <si>
    <t>1.2</t>
  </si>
  <si>
    <t xml:space="preserve">Содержание автомобильных дорог </t>
  </si>
  <si>
    <t>Строительство автомобильной дороги Северо-Запад-Урал (Санкт-Петербург-Екатеринбург) на участке Нея-Мантурово км 193 - км 205 в Нейском районе Костромской области - II пусковой комплекс км 198 - км 205</t>
  </si>
  <si>
    <t>1.7</t>
  </si>
  <si>
    <t>2020-2021</t>
  </si>
  <si>
    <t>2016-2018</t>
  </si>
  <si>
    <t xml:space="preserve">Строительство автомобильной дороги Северо-Запад-Урал (Санкт-Петербург-Екатеринбург) на участке Нея-Мантурово, км 226 - км 230 в Мантуровском районе Костромской области                                                                                        </t>
  </si>
  <si>
    <t>2017-2020</t>
  </si>
  <si>
    <t>2019-2021</t>
  </si>
  <si>
    <t>2021-2023</t>
  </si>
  <si>
    <t>Разработка проектов организации дорожного движения на автомобильных дорогах общего пользования регионального и межмуниципального значения в Костромской области</t>
  </si>
  <si>
    <t>Реконструкция автомобильной дороги  "Кострома-Сусанино-Буй"  км 19 - км 36 в Костромском районе Костромской области</t>
  </si>
  <si>
    <t>Реконструкция автомобильной дороги  "Кострома-Сусанино-Буй"  км 36 - км 44+900 в Сусанинском районе Костромской области</t>
  </si>
  <si>
    <t>Реконструкция автомобильной дороги  "Кострома-Сусанино-Буй"  км 45+500 - км 59+200 в Сусанинском районе Костромской области</t>
  </si>
  <si>
    <t>Мощность ввода</t>
  </si>
  <si>
    <t>Выполнение комплекса землеустроительных и кадастровых работ в целях государственной регистрации прав на земельные участки, занятые автомобильными дорогами и на автомобильные дороги</t>
  </si>
  <si>
    <t>Реконструкция автомобильной дороги Кологрив-Ужуга в Кологривском районе Костромской области на участке мостового перехода через реку Ужуга</t>
  </si>
  <si>
    <t>1.6</t>
  </si>
  <si>
    <t>4.2</t>
  </si>
  <si>
    <t>Раздел 1. Строительство  (реконструкция)  автомобильных дорог общего пользования регионального и межмуниципального значения и искусственных сооружений на них</t>
  </si>
  <si>
    <t>Капитальный  ремонт автомобильной дороги "Нерехта-Григорцево-граница Ярославской области"  км 2+600 - км 9+600 в Нерехтском районе Костромской области ( I этап, участок  ПК 8+40 - ПК 19+50,                                                                           I стадия)</t>
  </si>
  <si>
    <t>"Капитальный ремонт  автомобильной дороги "Нерехта-Григорцево-граница Ярославской области" км 2+600 - км 9+600 в Нерехтском  районе Костромской области"  (I этап, участок ПК 8+40  -                                                               ПК 24+60)</t>
  </si>
  <si>
    <t xml:space="preserve">Реконструкция автомобильной дороги Кострома-Сусанино-Буй в Сусанинском районе Костромской области на участке мостового перехода через реку Шача                                                             </t>
  </si>
  <si>
    <t xml:space="preserve">Капитальный ремонт железобетонного моста через реку Тебза на км 44+701 автомобильной дороги "Судиславль-Галич-Чухлома" в Галичском районе Костромской области </t>
  </si>
  <si>
    <t xml:space="preserve">Строительство автомобильной дороги Северо-Запад-Урал (Санкт-Петербург-Екатеринбург) на участке Нея-Мантурово км 205 - км 220 в Мантуровском районе Костромской области -  I пусковой комплекс км 205 - км 214 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</si>
  <si>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</si>
  <si>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</si>
  <si>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</si>
  <si>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</si>
  <si>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</si>
  <si>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</si>
  <si>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</si>
  <si>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</si>
  <si>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</si>
  <si>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Мощность ввода                         (км)</t>
  </si>
  <si>
    <t xml:space="preserve">или                                    кв.м. по разделу III - ФБ </t>
  </si>
  <si>
    <t>1.</t>
  </si>
  <si>
    <t>2.</t>
  </si>
  <si>
    <t>Разработка проектной документации на строительство и реконструкцию автомобильных дорог  и искусственных сооружений</t>
  </si>
  <si>
    <t>Ремонт автомобильной дороги "Кострома-Сусанино-Буй" в Костромском, Сусанинском и Буйском районах Костромской области</t>
  </si>
  <si>
    <t>Ремонт автомобильной дороги  "Кострома-Нерехта" в Нерехтском районе Костромской области</t>
  </si>
  <si>
    <t>Ремонт автомобильной дороги "Судиславль-Галич-Чухлома" в Галичском и Чухломском районах Костромской области</t>
  </si>
  <si>
    <t xml:space="preserve">Ремонт автомобильной дороги "Кострома-Нерехта" в Нерехтском районе Костромской области на участке путепровода через ж/д </t>
  </si>
  <si>
    <t>Капитальный ремонт автомобильной дороги "Нерехта -Григорцево-граница Ярославской области" км 2+600 - км 9+600 в Нерехтском районе Костромской области</t>
  </si>
  <si>
    <t xml:space="preserve">  Иные межбюджетные трансферты из федерального бюджета, предоставляемые в целях достижения целевых показателей региональных программ, предусматривающих мероприятия, направленные на прирост протяженности автомобильных дорог общего пользования регионального или межмуниципального, местного значения на территории субъекта Российской Федерации, соответствующих нормативным требованиям к транспортно-эксплуатационным показателям, и на увеличение объемов строительства (реконструкции) автомобильных дорог в 2013 -2022 годах  по сравнению с такими объемами в 2003-2012 годах в рамках подпрограммы "Дорожное хозяйство" государственной программы Российской Федерации "Развитие транспортной системы"     (Т2)</t>
  </si>
  <si>
    <t xml:space="preserve">Реконструкция  автомобильной дороги  Кострома-Сусанино-Буй в Сусанинском районе Костромской области на участке мостового перехода через реку Письма                                                                     </t>
  </si>
  <si>
    <t>Ремонт автомобильной дороги "Подъезд к Космынино" в Нерехтском районе Костромской области</t>
  </si>
  <si>
    <t>Ремонт автомобильной дороги "Степаново-Антропово-Крусаново" в Галичском, Антроповском и Парфеньевском районах Костромской области</t>
  </si>
  <si>
    <t>Ремонт автомобильной дороги Сан. "Колос" - ОПХ "Минское" в Костромском районе Костромской области</t>
  </si>
  <si>
    <t>в том числе: слой износа</t>
  </si>
  <si>
    <t>На реализацию ФЦП "Устойчивое развитие сельских территорий"</t>
  </si>
  <si>
    <t>2017</t>
  </si>
  <si>
    <t>Строительство автомобильной дороги «Подъезд к животноводческим объектам в д. Толтуново» Галичского муниципального района</t>
  </si>
  <si>
    <t>Реконструкция подъездных путей к производственным объектам сельсхозпродукции с. Павино ул. Рабочая,ул. Северная Павинского муниципального района Костромской области</t>
  </si>
  <si>
    <t>1.3</t>
  </si>
  <si>
    <t>Реконструкция подъездных путей к объектам сельскохозяйственного производства д. Фурово Павинского района Костромской области</t>
  </si>
  <si>
    <t>1.4</t>
  </si>
  <si>
    <t>Реконструкия подъезда к ферме в н.п. Притыкино Пыщугского муниципального района</t>
  </si>
  <si>
    <t>1.5</t>
  </si>
  <si>
    <t>Реконструкия подъезда к Парфеньевской средней школе в с.Парфеньево Парфеньевского района</t>
  </si>
  <si>
    <t>Реконструкия подъезда к д.Гудково Поназыревского района</t>
  </si>
  <si>
    <t>1.8</t>
  </si>
  <si>
    <t>Реконструкция подъезда к животноводческому комплексу и производственным объектам ООО "ЯрКампАгро" с. Луптюг Октябрьского района</t>
  </si>
  <si>
    <t>1.9</t>
  </si>
  <si>
    <t>Реконструкция а/д мест.зн. Подъезд к Воскресенье-Мешково пикет 0+00-1+700 в Буйском районе</t>
  </si>
  <si>
    <t>1.10</t>
  </si>
  <si>
    <t xml:space="preserve">Стороительство а/д Горчуха-Юрово-Рымы-граница Нижегородской области </t>
  </si>
  <si>
    <t>1.11</t>
  </si>
  <si>
    <t xml:space="preserve">Реконструкция подъезда к детскому саду с. Сумароково Сумароковского сельского поселения Сусанинского муниципального района Костромской области </t>
  </si>
  <si>
    <t>Реконструкция подъезда к школе в п.Шекшема Шарьинского района</t>
  </si>
  <si>
    <t>На разработку проектной документации для участия в ФЦП "Устойчивое развитие сельских территорий"</t>
  </si>
  <si>
    <t>2.2</t>
  </si>
  <si>
    <t>Разработка п.с.д на строительство моста в п.Якшанга Поназыревского района</t>
  </si>
  <si>
    <t>2.3</t>
  </si>
  <si>
    <t>Разработка п.с.д на Реконструкцию подъезда к МТФ в с.Леонтьево и Реконструкция подъезда к объекту сельхозназначения в д.Лисицино Мантуровского района</t>
  </si>
  <si>
    <t>2.4</t>
  </si>
  <si>
    <t>2.6</t>
  </si>
  <si>
    <t>2.7</t>
  </si>
  <si>
    <t>Разработка п.с.д на Реконструкцию подъезда к школе в п.Николо Полома Парфеньевского района</t>
  </si>
  <si>
    <t>2.8</t>
  </si>
  <si>
    <t>Разработка п.с.д на Реконструкцию подъезда к с.Гнездиково Солигаличского района</t>
  </si>
  <si>
    <t>2.9</t>
  </si>
  <si>
    <t>Разработка п.с.д на Строительство подъезда к ферме в д.Мишнево Красносельского района</t>
  </si>
  <si>
    <t>2.10</t>
  </si>
  <si>
    <t>Разработка п.с.д на Реконструкцию подъезда к д.Раслово Судиславского района</t>
  </si>
  <si>
    <t>Разработка п.с.д на Строительство подъезда к СПК Буяково в д.Щетково Сусанинского района</t>
  </si>
  <si>
    <t>Разработка п.с.д на Строительство подъезда к ферме в с.Григорцево и реконструкцию моста в г.Нерехта Нерехтского района</t>
  </si>
  <si>
    <t>На строительство, капитальный ремонт и ремонт улично-дорожной сети населенных пунктов</t>
  </si>
  <si>
    <t>3.1</t>
  </si>
  <si>
    <t>Строительство, капитальный ремонт и ремонт улиц в г.Костроме, в том числе:</t>
  </si>
  <si>
    <t>3.1.1</t>
  </si>
  <si>
    <t>Строительство дороги от ул. Костромской до ул. Галичской 1 этап</t>
  </si>
  <si>
    <t>3.1.2</t>
  </si>
  <si>
    <t>Капитальный ремонт и ремонт улиц</t>
  </si>
  <si>
    <t>3.2</t>
  </si>
  <si>
    <t>Капиатльный ремонт и ремонт улиц в г.Шарья</t>
  </si>
  <si>
    <t>3.3</t>
  </si>
  <si>
    <t>Строительство, капитальный ремонт и ремонт улиц в г.Мантурово</t>
  </si>
  <si>
    <t>3.4</t>
  </si>
  <si>
    <t>Строительство, капитальный ремонт и ремонт улиц в г.Буй</t>
  </si>
  <si>
    <t>3.5</t>
  </si>
  <si>
    <t>Строительство, капитальный ремонт и ремонт улиц в г.Галич</t>
  </si>
  <si>
    <t>3.6</t>
  </si>
  <si>
    <t>Строительство, капитальный ремонт и ремонт улиц в г.Волгореченск</t>
  </si>
  <si>
    <t>3.7</t>
  </si>
  <si>
    <t>Строительство, капитальный ремонт и ремонт улиц в г.Нерехта</t>
  </si>
  <si>
    <t>3.8</t>
  </si>
  <si>
    <t>Строительство, капитальный ремонт и ремонт улиц в п.Вохма</t>
  </si>
  <si>
    <t>На строительство, капитальный ремонт, ремонт и содержание автомобильных дорог местного значения</t>
  </si>
  <si>
    <t>4.1</t>
  </si>
  <si>
    <t>Местные бюджеты</t>
  </si>
  <si>
    <t>Федеральный бюджет субсидии</t>
  </si>
  <si>
    <t>Разработка п.с.д на реконструкцию автомобильной дороги Подъезд к начальной школе в с.Красная Поляна Островского района</t>
  </si>
  <si>
    <t>10</t>
  </si>
  <si>
    <t>3.2.1</t>
  </si>
  <si>
    <t>в том числе на капитальный ремонт путепровода через Северную железную дорогу</t>
  </si>
  <si>
    <t xml:space="preserve">Реконструкция  автомобильной дороги  "Кострома-Красное-на-Волге"  в Красносельском районе Костромской области на участке мостового перехода через реку Покша                                                                                                                   </t>
  </si>
  <si>
    <t>Ремонт автомобильной дороги "Антропово-Палкино-Кадый" в Антроповском и Кадыйском районах Костромской области</t>
  </si>
  <si>
    <t>Ремонт автомобильной дороги "Кострома-В. Спасское" км 271,500 - км 342,3 в Мантуровском, Межевском и Пыщугском районах Костромской области</t>
  </si>
  <si>
    <t>Ремонт автомобильной дороги "Пыщуг-Павино-Вохма-Боговарово" в Пыщугском, Павинском и Вохомском районах Костромской области</t>
  </si>
  <si>
    <t>Ремонт автомобильной дороги "Нерехта -Григорцево-граница Ярославской области" в Нерехтском районе Костромской области</t>
  </si>
  <si>
    <t>Ремонт автомобильной дороги "Кострома-Нерехта" в Нерехтском районе Костромской области</t>
  </si>
  <si>
    <t>3.2.2</t>
  </si>
  <si>
    <t>Сроки (начало-окончание)</t>
  </si>
  <si>
    <t>Раздел 2. Строительство и реконструкция автомобильных дорог общего пользования регионального и межмуниципального значения и искусственных сооружений на них</t>
  </si>
  <si>
    <t>Раздел 3. Капитальный ремонт и ремонт автомобильных дорог общего пользования регионального и межмуниципального значения и искусственных сооружений на них</t>
  </si>
  <si>
    <t>Раздел 4. Содержание автомобильных дорог общего пользования и искусственных сооружений на них</t>
  </si>
  <si>
    <t>Раздел 5. Проектно-изыскательские работы</t>
  </si>
  <si>
    <t>Раздел 6. Предоставление субсидий</t>
  </si>
  <si>
    <t>федеральный бюджет трансферты (Т2)</t>
  </si>
  <si>
    <t>федеральный бюджет трансферты (Т4)</t>
  </si>
  <si>
    <t>Согласовано: губернатор Костромской области</t>
  </si>
  <si>
    <t>______________________С.К. Ситников</t>
  </si>
  <si>
    <t>"____"___________________2016 год</t>
  </si>
  <si>
    <t>2017-2019</t>
  </si>
  <si>
    <t>2017-2018</t>
  </si>
  <si>
    <t>Перечень  основных  мероприятий , планируемых к выполнению за счет средств дорожного фонда Костромской области и межбюджетных трансфертов и субсидий из федерального бюджета на  2017 год.</t>
  </si>
  <si>
    <t>2.11</t>
  </si>
  <si>
    <t>Разработка п.с.д на подъездных путей к объектам сельхозпроизводства в с. Медведица и Реконструкцию подъезда к детскому комбинату в с.Павино Павинского района</t>
  </si>
  <si>
    <t>Антроповский район</t>
  </si>
  <si>
    <t>Буйский район</t>
  </si>
  <si>
    <t>Галичский район</t>
  </si>
  <si>
    <t>Кадыйский район</t>
  </si>
  <si>
    <t>Красносельский район</t>
  </si>
  <si>
    <t>Кологривский район</t>
  </si>
  <si>
    <t>Макарьевский район</t>
  </si>
  <si>
    <t>Мантуровский район</t>
  </si>
  <si>
    <t>Межевской район</t>
  </si>
  <si>
    <t>г.Нея и Нейский район</t>
  </si>
  <si>
    <t>Островский район</t>
  </si>
  <si>
    <t>Октябрьский район</t>
  </si>
  <si>
    <t>Парфеньевский район</t>
  </si>
  <si>
    <t>Поназыревский район</t>
  </si>
  <si>
    <t>Павинский район</t>
  </si>
  <si>
    <t>Пыщугский район</t>
  </si>
  <si>
    <t>Сусанинский район</t>
  </si>
  <si>
    <t>Судиславский район</t>
  </si>
  <si>
    <t>Солигаличский район</t>
  </si>
  <si>
    <t>Чухломской район</t>
  </si>
  <si>
    <t>Шарьинский район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</si>
  <si>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</si>
  <si>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</si>
  <si>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</si>
  <si>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</si>
  <si>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</si>
  <si>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</si>
  <si>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</si>
  <si>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</si>
  <si>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</si>
  <si>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</si>
  <si>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</si>
  <si>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</si>
  <si>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</si>
  <si>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</si>
  <si>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</si>
  <si>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</si>
  <si>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</si>
  <si>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</si>
  <si>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Ремонт автомобильной дороги "Шунга-Пасынково"в Костромском районе</t>
  </si>
  <si>
    <t>Субсидии по снижению недоимки от транспортного налога</t>
  </si>
  <si>
    <t>Субсидии на основе общественных инициатив</t>
  </si>
  <si>
    <t>Строительство линии наружного электроосвещения автомобильной дороги "Кострома-Сандогора" км 8+250 - км 9+050 в Костромском районе Костромской области</t>
  </si>
  <si>
    <t>Устройство наружного электроосвещения на автомобильной дороге "Кострома-Красное" км 7+840 - км 8+000, км 8+400 - км 10+000 в Костромском районе Костромской области</t>
  </si>
  <si>
    <t xml:space="preserve">Реконструкция  автомобильной дороги  Кострома-Сусанино-Буй в Костромском районе Костромской области на участке мостового перехода через реку Меза                                                                   </t>
  </si>
  <si>
    <t>11</t>
  </si>
  <si>
    <t xml:space="preserve">Ремонт автомобильной дороги "Кострома-Сандогора" в Костромском районе Костромской области </t>
  </si>
  <si>
    <t>12</t>
  </si>
  <si>
    <t xml:space="preserve">Ремонт автомобильной дороги к ООО Кроностар, ответвление от трассы Р-157 в Шарьинском районе Костромской области </t>
  </si>
  <si>
    <t>2.12</t>
  </si>
  <si>
    <t>Разработка п.с.д на реконструкцию автомобильной дороги в Межевском районе</t>
  </si>
  <si>
    <t>Разработка п.с.д на реконструкцию автомобильной дороги в Шарьинском районе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</si>
</sst>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00"/>
    <numFmt numFmtId="183" formatCode="0.0000"/>
    <numFmt numFmtId="184" formatCode="#,##0.0000"/>
    <numFmt numFmtId="185" formatCode="#,##0.00_р_.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"/>
    <numFmt numFmtId="191" formatCode="#,##0.000_р_."/>
    <numFmt numFmtId="192" formatCode="#,##0.00000"/>
  </numFmts>
  <fonts count="30">
    <font>
      <sz val="10"/>
      <name val="Arial"/>
      <family val="0"/>
    </font>
    <font>
      <b/>
      <sz val="12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Times New Roman"/>
      <family val="1"/>
    </font>
    <font>
      <sz val="18"/>
      <name val="Arial"/>
      <family val="0"/>
    </font>
    <font>
      <sz val="1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Arial"/>
      <family val="0"/>
    </font>
    <font>
      <sz val="18"/>
      <color indexed="8"/>
      <name val="Times New Roman"/>
      <family val="1"/>
    </font>
    <font>
      <b/>
      <sz val="18"/>
      <color indexed="8"/>
      <name val="Arial"/>
      <family val="0"/>
    </font>
    <font>
      <b/>
      <sz val="2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0" fillId="1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4" fontId="23" fillId="0" borderId="0" xfId="0" applyNumberFormat="1" applyFont="1" applyFill="1" applyAlignment="1">
      <alignment/>
    </xf>
    <xf numFmtId="0" fontId="24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righ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/>
    </xf>
    <xf numFmtId="4" fontId="22" fillId="0" borderId="10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/>
    </xf>
    <xf numFmtId="49" fontId="25" fillId="15" borderId="10" xfId="0" applyNumberFormat="1" applyFont="1" applyFill="1" applyBorder="1" applyAlignment="1">
      <alignment horizontal="center" vertical="center"/>
    </xf>
    <xf numFmtId="0" fontId="25" fillId="15" borderId="10" xfId="0" applyFont="1" applyFill="1" applyBorder="1" applyAlignment="1">
      <alignment horizontal="center" vertical="center" wrapText="1"/>
    </xf>
    <xf numFmtId="4" fontId="25" fillId="15" borderId="10" xfId="0" applyNumberFormat="1" applyFont="1" applyFill="1" applyBorder="1" applyAlignment="1">
      <alignment horizontal="center" vertical="center" wrapText="1"/>
    </xf>
    <xf numFmtId="4" fontId="25" fillId="15" borderId="10" xfId="0" applyNumberFormat="1" applyFont="1" applyFill="1" applyBorder="1" applyAlignment="1">
      <alignment horizontal="center" vertical="center"/>
    </xf>
    <xf numFmtId="4" fontId="27" fillId="15" borderId="11" xfId="0" applyNumberFormat="1" applyFont="1" applyFill="1" applyBorder="1" applyAlignment="1">
      <alignment horizontal="center" vertical="center"/>
    </xf>
    <xf numFmtId="4" fontId="27" fillId="15" borderId="10" xfId="0" applyNumberFormat="1" applyFont="1" applyFill="1" applyBorder="1" applyAlignment="1">
      <alignment horizontal="center" vertical="center"/>
    </xf>
    <xf numFmtId="0" fontId="26" fillId="15" borderId="10" xfId="0" applyFont="1" applyFill="1" applyBorder="1" applyAlignment="1">
      <alignment/>
    </xf>
    <xf numFmtId="0" fontId="23" fillId="15" borderId="10" xfId="0" applyFont="1" applyFill="1" applyBorder="1" applyAlignment="1">
      <alignment/>
    </xf>
    <xf numFmtId="4" fontId="25" fillId="15" borderId="10" xfId="0" applyNumberFormat="1" applyFont="1" applyFill="1" applyBorder="1" applyAlignment="1">
      <alignment horizontal="center" vertical="center" wrapText="1"/>
    </xf>
    <xf numFmtId="4" fontId="25" fillId="15" borderId="11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/>
    </xf>
    <xf numFmtId="4" fontId="25" fillId="0" borderId="11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/>
    </xf>
    <xf numFmtId="182" fontId="25" fillId="15" borderId="10" xfId="0" applyNumberFormat="1" applyFont="1" applyFill="1" applyBorder="1" applyAlignment="1">
      <alignment horizontal="left" vertical="center" wrapText="1"/>
    </xf>
    <xf numFmtId="182" fontId="25" fillId="15" borderId="10" xfId="0" applyNumberFormat="1" applyFont="1" applyFill="1" applyBorder="1" applyAlignment="1">
      <alignment horizontal="center" vertical="center" wrapText="1"/>
    </xf>
    <xf numFmtId="182" fontId="25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/>
    </xf>
    <xf numFmtId="49" fontId="22" fillId="0" borderId="10" xfId="0" applyNumberFormat="1" applyFont="1" applyFill="1" applyBorder="1" applyAlignment="1">
      <alignment horizontal="center" vertical="center"/>
    </xf>
    <xf numFmtId="4" fontId="22" fillId="0" borderId="10" xfId="0" applyNumberFormat="1" applyFont="1" applyFill="1" applyBorder="1" applyAlignment="1">
      <alignment horizontal="center" vertical="center"/>
    </xf>
    <xf numFmtId="4" fontId="22" fillId="0" borderId="11" xfId="0" applyNumberFormat="1" applyFont="1" applyFill="1" applyBorder="1" applyAlignment="1">
      <alignment horizontal="center" vertical="center"/>
    </xf>
    <xf numFmtId="4" fontId="22" fillId="24" borderId="10" xfId="0" applyNumberFormat="1" applyFont="1" applyFill="1" applyBorder="1" applyAlignment="1">
      <alignment horizontal="center" vertical="center"/>
    </xf>
    <xf numFmtId="4" fontId="25" fillId="15" borderId="10" xfId="0" applyNumberFormat="1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1" xfId="0" applyNumberFormat="1" applyFont="1" applyFill="1" applyBorder="1" applyAlignment="1">
      <alignment horizontal="center" vertical="center"/>
    </xf>
    <xf numFmtId="182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/>
    </xf>
    <xf numFmtId="182" fontId="25" fillId="0" borderId="10" xfId="0" applyNumberFormat="1" applyFont="1" applyFill="1" applyBorder="1" applyAlignment="1">
      <alignment horizontal="center" vertical="center"/>
    </xf>
    <xf numFmtId="4" fontId="25" fillId="24" borderId="10" xfId="0" applyNumberFormat="1" applyFont="1" applyFill="1" applyBorder="1" applyAlignment="1">
      <alignment horizontal="center" vertical="center"/>
    </xf>
    <xf numFmtId="2" fontId="25" fillId="24" borderId="10" xfId="0" applyNumberFormat="1" applyFont="1" applyFill="1" applyBorder="1" applyAlignment="1">
      <alignment horizontal="center" vertical="center"/>
    </xf>
    <xf numFmtId="4" fontId="25" fillId="15" borderId="10" xfId="0" applyNumberFormat="1" applyFont="1" applyFill="1" applyBorder="1" applyAlignment="1">
      <alignment horizontal="center" vertical="center"/>
    </xf>
    <xf numFmtId="4" fontId="25" fillId="15" borderId="11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horizontal="center" vertical="center"/>
    </xf>
    <xf numFmtId="2" fontId="27" fillId="0" borderId="11" xfId="0" applyNumberFormat="1" applyFont="1" applyFill="1" applyBorder="1" applyAlignment="1">
      <alignment horizontal="center" vertical="center"/>
    </xf>
    <xf numFmtId="4" fontId="25" fillId="15" borderId="10" xfId="0" applyNumberFormat="1" applyFont="1" applyFill="1" applyBorder="1" applyAlignment="1">
      <alignment vertical="center" wrapText="1"/>
    </xf>
    <xf numFmtId="182" fontId="25" fillId="15" borderId="10" xfId="0" applyNumberFormat="1" applyFont="1" applyFill="1" applyBorder="1" applyAlignment="1">
      <alignment horizontal="center" vertical="center"/>
    </xf>
    <xf numFmtId="4" fontId="25" fillId="0" borderId="11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4" fontId="27" fillId="15" borderId="10" xfId="0" applyNumberFormat="1" applyFont="1" applyFill="1" applyBorder="1" applyAlignment="1">
      <alignment horizontal="center" vertical="center" wrapText="1"/>
    </xf>
    <xf numFmtId="4" fontId="27" fillId="15" borderId="11" xfId="0" applyNumberFormat="1" applyFont="1" applyFill="1" applyBorder="1" applyAlignment="1">
      <alignment horizontal="center" vertical="center" wrapText="1"/>
    </xf>
    <xf numFmtId="3" fontId="25" fillId="0" borderId="10" xfId="0" applyNumberFormat="1" applyFont="1" applyFill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 horizontal="center" vertical="center" wrapText="1"/>
    </xf>
    <xf numFmtId="49" fontId="25" fillId="10" borderId="10" xfId="0" applyNumberFormat="1" applyFont="1" applyFill="1" applyBorder="1" applyAlignment="1">
      <alignment horizontal="center" vertical="center" wrapText="1"/>
    </xf>
    <xf numFmtId="0" fontId="25" fillId="10" borderId="10" xfId="0" applyFont="1" applyFill="1" applyBorder="1" applyAlignment="1">
      <alignment horizontal="center" vertical="center" wrapText="1"/>
    </xf>
    <xf numFmtId="4" fontId="25" fillId="10" borderId="10" xfId="0" applyNumberFormat="1" applyFont="1" applyFill="1" applyBorder="1" applyAlignment="1">
      <alignment horizontal="center" vertical="center" wrapText="1"/>
    </xf>
    <xf numFmtId="182" fontId="25" fillId="10" borderId="10" xfId="0" applyNumberFormat="1" applyFont="1" applyFill="1" applyBorder="1" applyAlignment="1">
      <alignment horizontal="center" vertical="center" wrapText="1"/>
    </xf>
    <xf numFmtId="3" fontId="25" fillId="10" borderId="10" xfId="0" applyNumberFormat="1" applyFont="1" applyFill="1" applyBorder="1" applyAlignment="1">
      <alignment horizontal="center" vertical="center" wrapText="1"/>
    </xf>
    <xf numFmtId="4" fontId="25" fillId="10" borderId="11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182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81" fontId="24" fillId="0" borderId="10" xfId="0" applyNumberFormat="1" applyFont="1" applyFill="1" applyBorder="1" applyAlignment="1">
      <alignment horizontal="center" vertical="center" wrapText="1"/>
    </xf>
    <xf numFmtId="181" fontId="27" fillId="0" borderId="10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wrapText="1"/>
    </xf>
    <xf numFmtId="49" fontId="27" fillId="0" borderId="12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wrapText="1"/>
    </xf>
    <xf numFmtId="181" fontId="25" fillId="0" borderId="10" xfId="0" applyNumberFormat="1" applyFont="1" applyFill="1" applyBorder="1" applyAlignment="1">
      <alignment horizontal="center" vertical="center" wrapText="1"/>
    </xf>
    <xf numFmtId="4" fontId="27" fillId="24" borderId="10" xfId="0" applyNumberFormat="1" applyFont="1" applyFill="1" applyBorder="1" applyAlignment="1">
      <alignment horizontal="center" vertical="center" wrapText="1"/>
    </xf>
    <xf numFmtId="182" fontId="27" fillId="24" borderId="10" xfId="0" applyNumberFormat="1" applyFont="1" applyFill="1" applyBorder="1" applyAlignment="1">
      <alignment horizontal="center" vertical="center" wrapText="1"/>
    </xf>
    <xf numFmtId="3" fontId="27" fillId="24" borderId="10" xfId="0" applyNumberFormat="1" applyFont="1" applyFill="1" applyBorder="1" applyAlignment="1">
      <alignment horizontal="center" vertical="center" wrapText="1"/>
    </xf>
    <xf numFmtId="4" fontId="27" fillId="24" borderId="11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wrapText="1"/>
    </xf>
    <xf numFmtId="49" fontId="27" fillId="0" borderId="13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Fill="1" applyAlignment="1">
      <alignment horizontal="center"/>
    </xf>
    <xf numFmtId="0" fontId="22" fillId="24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10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wrapText="1"/>
    </xf>
    <xf numFmtId="2" fontId="24" fillId="0" borderId="12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vertical="top" wrapText="1"/>
    </xf>
    <xf numFmtId="0" fontId="25" fillId="10" borderId="12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49" fontId="22" fillId="0" borderId="10" xfId="0" applyNumberFormat="1" applyFont="1" applyFill="1" applyBorder="1" applyAlignment="1">
      <alignment horizontal="center" wrapText="1"/>
    </xf>
    <xf numFmtId="2" fontId="22" fillId="0" borderId="10" xfId="0" applyNumberFormat="1" applyFont="1" applyFill="1" applyBorder="1" applyAlignment="1">
      <alignment horizontal="center" wrapText="1"/>
    </xf>
    <xf numFmtId="181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top" wrapText="1"/>
    </xf>
    <xf numFmtId="182" fontId="28" fillId="0" borderId="10" xfId="0" applyNumberFormat="1" applyFont="1" applyFill="1" applyBorder="1" applyAlignment="1">
      <alignment horizontal="left"/>
    </xf>
    <xf numFmtId="4" fontId="25" fillId="0" borderId="13" xfId="0" applyNumberFormat="1" applyFont="1" applyFill="1" applyBorder="1" applyAlignment="1">
      <alignment horizontal="center" vertical="center"/>
    </xf>
    <xf numFmtId="4" fontId="25" fillId="0" borderId="14" xfId="0" applyNumberFormat="1" applyFont="1" applyFill="1" applyBorder="1" applyAlignment="1">
      <alignment horizontal="center" vertical="center"/>
    </xf>
    <xf numFmtId="4" fontId="25" fillId="0" borderId="15" xfId="0" applyNumberFormat="1" applyFont="1" applyFill="1" applyBorder="1" applyAlignment="1">
      <alignment horizontal="center" vertical="center"/>
    </xf>
    <xf numFmtId="4" fontId="25" fillId="0" borderId="16" xfId="0" applyNumberFormat="1" applyFont="1" applyFill="1" applyBorder="1" applyAlignment="1">
      <alignment horizontal="center" vertical="center"/>
    </xf>
    <xf numFmtId="4" fontId="25" fillId="0" borderId="17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wrapText="1"/>
    </xf>
    <xf numFmtId="0" fontId="27" fillId="0" borderId="0" xfId="0" applyFont="1" applyFill="1" applyAlignment="1">
      <alignment horizontal="right"/>
    </xf>
    <xf numFmtId="49" fontId="25" fillId="15" borderId="11" xfId="0" applyNumberFormat="1" applyFont="1" applyFill="1" applyBorder="1" applyAlignment="1">
      <alignment horizontal="center" vertical="center" wrapText="1"/>
    </xf>
    <xf numFmtId="49" fontId="25" fillId="15" borderId="13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5" fillId="15" borderId="10" xfId="0" applyFont="1" applyFill="1" applyBorder="1" applyAlignment="1">
      <alignment horizontal="center" vertical="center" wrapText="1"/>
    </xf>
    <xf numFmtId="0" fontId="25" fillId="15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5" fillId="15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right" vertical="center" wrapText="1"/>
    </xf>
    <xf numFmtId="0" fontId="22" fillId="0" borderId="1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91;&#1073;&#1089;&#1080;&#1076;&#1080;&#108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р. 2017-2019 от 20.09.2016 "/>
    </sheetNames>
    <sheetDataSet>
      <sheetData sheetId="0">
        <row r="49">
          <cell r="N49">
            <v>11353.08</v>
          </cell>
        </row>
        <row r="51">
          <cell r="N51">
            <v>38000</v>
          </cell>
        </row>
        <row r="52">
          <cell r="N52">
            <v>27400</v>
          </cell>
        </row>
        <row r="58">
          <cell r="N58">
            <v>5250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8"/>
  </sheetPr>
  <dimension ref="A2:AZ135"/>
  <sheetViews>
    <sheetView tabSelected="1" view="pageBreakPreview" zoomScale="75" zoomScaleNormal="10" zoomScaleSheetLayoutView="75" workbookViewId="0" topLeftCell="A1">
      <pane xSplit="2" ySplit="9" topLeftCell="C13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65" sqref="A65:B65"/>
    </sheetView>
  </sheetViews>
  <sheetFormatPr defaultColWidth="9.140625" defaultRowHeight="12.75"/>
  <cols>
    <col min="1" max="1" width="20.7109375" style="8" customWidth="1"/>
    <col min="2" max="2" width="83.140625" style="105" customWidth="1"/>
    <col min="3" max="3" width="26.00390625" style="8" customWidth="1"/>
    <col min="4" max="4" width="12.421875" style="8" hidden="1" customWidth="1"/>
    <col min="5" max="5" width="14.7109375" style="8" hidden="1" customWidth="1"/>
    <col min="6" max="6" width="15.57421875" style="8" hidden="1" customWidth="1"/>
    <col min="7" max="7" width="13.8515625" style="8" hidden="1" customWidth="1"/>
    <col min="8" max="9" width="12.140625" style="8" hidden="1" customWidth="1"/>
    <col min="10" max="10" width="13.8515625" style="8" hidden="1" customWidth="1"/>
    <col min="11" max="11" width="16.28125" style="10" hidden="1" customWidth="1"/>
    <col min="12" max="12" width="13.7109375" style="10" hidden="1" customWidth="1"/>
    <col min="13" max="13" width="36.57421875" style="10" customWidth="1"/>
    <col min="14" max="14" width="25.421875" style="10" customWidth="1"/>
    <col min="15" max="15" width="26.140625" style="8" customWidth="1"/>
    <col min="16" max="37" width="0" style="8" hidden="1" customWidth="1"/>
    <col min="38" max="38" width="0.5625" style="8" hidden="1" customWidth="1"/>
    <col min="39" max="39" width="31.28125" style="8" customWidth="1"/>
    <col min="40" max="40" width="27.57421875" style="8" customWidth="1"/>
    <col min="41" max="41" width="28.00390625" style="8" customWidth="1"/>
    <col min="42" max="42" width="29.421875" style="8" customWidth="1"/>
    <col min="43" max="16384" width="9.140625" style="1" customWidth="1"/>
  </cols>
  <sheetData>
    <row r="2" spans="2:42" ht="40.5" customHeight="1">
      <c r="B2" s="94"/>
      <c r="AM2" s="117" t="s">
        <v>156</v>
      </c>
      <c r="AN2" s="117"/>
      <c r="AO2" s="117"/>
      <c r="AP2" s="117"/>
    </row>
    <row r="3" spans="2:42" ht="40.5" customHeight="1">
      <c r="B3" s="94"/>
      <c r="AM3" s="117" t="s">
        <v>157</v>
      </c>
      <c r="AN3" s="117"/>
      <c r="AO3" s="117"/>
      <c r="AP3" s="117"/>
    </row>
    <row r="4" spans="2:42" ht="40.5" customHeight="1">
      <c r="B4" s="94"/>
      <c r="AM4" s="117" t="s">
        <v>158</v>
      </c>
      <c r="AN4" s="117"/>
      <c r="AO4" s="117"/>
      <c r="AP4" s="117"/>
    </row>
    <row r="5" spans="1:42" ht="69.75" customHeight="1">
      <c r="A5" s="120" t="s">
        <v>161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</row>
    <row r="6" spans="1:15" ht="10.5" customHeight="1">
      <c r="A6" s="7"/>
      <c r="B6" s="7"/>
      <c r="C6" s="7"/>
      <c r="D6" s="128"/>
      <c r="E6" s="128"/>
      <c r="F6" s="128"/>
      <c r="G6" s="11"/>
      <c r="H6" s="11"/>
      <c r="I6" s="11"/>
      <c r="J6" s="11"/>
      <c r="O6" s="9"/>
    </row>
    <row r="7" spans="1:42" ht="27" customHeight="1">
      <c r="A7" s="123" t="s">
        <v>0</v>
      </c>
      <c r="B7" s="123" t="s">
        <v>1</v>
      </c>
      <c r="C7" s="123" t="s">
        <v>148</v>
      </c>
      <c r="D7" s="13"/>
      <c r="E7" s="13"/>
      <c r="F7" s="13"/>
      <c r="G7" s="13"/>
      <c r="H7" s="13"/>
      <c r="I7" s="13"/>
      <c r="J7" s="13"/>
      <c r="K7" s="13"/>
      <c r="L7" s="14"/>
      <c r="M7" s="129">
        <v>2017</v>
      </c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</row>
    <row r="8" spans="1:42" ht="27" customHeight="1">
      <c r="A8" s="123"/>
      <c r="B8" s="123"/>
      <c r="C8" s="123"/>
      <c r="D8" s="123">
        <v>2015</v>
      </c>
      <c r="E8" s="123"/>
      <c r="F8" s="123"/>
      <c r="G8" s="123"/>
      <c r="H8" s="126">
        <v>2016</v>
      </c>
      <c r="I8" s="126"/>
      <c r="J8" s="126"/>
      <c r="K8" s="126"/>
      <c r="L8" s="127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</row>
    <row r="9" spans="1:52" ht="90.75" customHeight="1">
      <c r="A9" s="123"/>
      <c r="B9" s="123"/>
      <c r="C9" s="123"/>
      <c r="D9" s="12" t="s">
        <v>39</v>
      </c>
      <c r="E9" s="12" t="s">
        <v>22</v>
      </c>
      <c r="F9" s="16" t="s">
        <v>21</v>
      </c>
      <c r="G9" s="12" t="s">
        <v>20</v>
      </c>
      <c r="H9" s="12" t="s">
        <v>59</v>
      </c>
      <c r="I9" s="12" t="s">
        <v>60</v>
      </c>
      <c r="J9" s="12" t="s">
        <v>22</v>
      </c>
      <c r="K9" s="16" t="s">
        <v>21</v>
      </c>
      <c r="L9" s="17" t="s">
        <v>20</v>
      </c>
      <c r="M9" s="12" t="s">
        <v>39</v>
      </c>
      <c r="N9" s="12" t="s">
        <v>22</v>
      </c>
      <c r="O9" s="16" t="s">
        <v>21</v>
      </c>
      <c r="P9" s="12" t="s">
        <v>20</v>
      </c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2" t="s">
        <v>154</v>
      </c>
      <c r="AN9" s="12" t="s">
        <v>155</v>
      </c>
      <c r="AO9" s="12" t="s">
        <v>136</v>
      </c>
      <c r="AP9" s="12" t="s">
        <v>135</v>
      </c>
      <c r="AZ9" s="2"/>
    </row>
    <row r="10" spans="1:42" ht="82.5" customHeight="1">
      <c r="A10" s="121" t="s">
        <v>149</v>
      </c>
      <c r="B10" s="121"/>
      <c r="C10" s="34"/>
      <c r="D10" s="27" t="e">
        <f>#REF!+#REF!+#REF!+#REF!</f>
        <v>#REF!</v>
      </c>
      <c r="E10" s="27" t="e">
        <f>F10+G10</f>
        <v>#REF!</v>
      </c>
      <c r="F10" s="27">
        <f>SUM(F11:F13)</f>
        <v>0</v>
      </c>
      <c r="G10" s="27" t="e">
        <f>#REF!+#REF!</f>
        <v>#REF!</v>
      </c>
      <c r="H10" s="27">
        <f>SUM(H11:H13)</f>
        <v>0</v>
      </c>
      <c r="I10" s="27"/>
      <c r="J10" s="27">
        <f>K10</f>
        <v>35257.95</v>
      </c>
      <c r="K10" s="27">
        <f>SUM(K11:K13)</f>
        <v>35257.95</v>
      </c>
      <c r="L10" s="28"/>
      <c r="M10" s="35">
        <f>SUM(M11:M17)</f>
        <v>0.7270000000000001</v>
      </c>
      <c r="N10" s="27">
        <f>SUM(N11:N17)</f>
        <v>126000</v>
      </c>
      <c r="O10" s="27">
        <f>SUM(O11:O17)</f>
        <v>126000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6"/>
    </row>
    <row r="11" spans="1:42" ht="89.25" customHeight="1">
      <c r="A11" s="29" t="s">
        <v>50</v>
      </c>
      <c r="B11" s="43" t="s">
        <v>47</v>
      </c>
      <c r="C11" s="29" t="s">
        <v>15</v>
      </c>
      <c r="D11" s="31">
        <v>0</v>
      </c>
      <c r="E11" s="31">
        <v>0</v>
      </c>
      <c r="F11" s="31">
        <v>0</v>
      </c>
      <c r="G11" s="31"/>
      <c r="H11" s="31">
        <v>0</v>
      </c>
      <c r="I11" s="31"/>
      <c r="J11" s="31">
        <f aca="true" t="shared" si="0" ref="J11:J19">K11</f>
        <v>16190.75</v>
      </c>
      <c r="K11" s="31">
        <v>16190.75</v>
      </c>
      <c r="L11" s="32"/>
      <c r="M11" s="36">
        <v>0.145</v>
      </c>
      <c r="N11" s="31">
        <f aca="true" t="shared" si="1" ref="N11:N17">O11</f>
        <v>42500</v>
      </c>
      <c r="O11" s="31">
        <v>42500</v>
      </c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18"/>
    </row>
    <row r="12" spans="1:42" ht="92.25" customHeight="1">
      <c r="A12" s="29" t="s">
        <v>51</v>
      </c>
      <c r="B12" s="43" t="s">
        <v>70</v>
      </c>
      <c r="C12" s="29" t="s">
        <v>15</v>
      </c>
      <c r="D12" s="31">
        <v>0</v>
      </c>
      <c r="E12" s="31">
        <f>F12</f>
        <v>0</v>
      </c>
      <c r="F12" s="31">
        <v>0</v>
      </c>
      <c r="G12" s="31"/>
      <c r="H12" s="31">
        <v>0</v>
      </c>
      <c r="I12" s="31"/>
      <c r="J12" s="31">
        <f>K12</f>
        <v>19067.2</v>
      </c>
      <c r="K12" s="31">
        <v>19067.2</v>
      </c>
      <c r="L12" s="32"/>
      <c r="M12" s="36">
        <v>0.382</v>
      </c>
      <c r="N12" s="31">
        <f t="shared" si="1"/>
        <v>20500</v>
      </c>
      <c r="O12" s="31">
        <v>20500</v>
      </c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18"/>
    </row>
    <row r="13" spans="1:42" ht="99" customHeight="1">
      <c r="A13" s="29" t="s">
        <v>52</v>
      </c>
      <c r="B13" s="43" t="s">
        <v>41</v>
      </c>
      <c r="C13" s="29" t="s">
        <v>76</v>
      </c>
      <c r="D13" s="31">
        <v>0</v>
      </c>
      <c r="E13" s="31">
        <v>0</v>
      </c>
      <c r="F13" s="31">
        <v>0</v>
      </c>
      <c r="G13" s="31"/>
      <c r="H13" s="31">
        <v>0</v>
      </c>
      <c r="I13" s="31"/>
      <c r="J13" s="31">
        <f t="shared" si="0"/>
        <v>0</v>
      </c>
      <c r="K13" s="31">
        <v>0</v>
      </c>
      <c r="L13" s="32"/>
      <c r="M13" s="36">
        <v>0.2</v>
      </c>
      <c r="N13" s="31">
        <f t="shared" si="1"/>
        <v>20000</v>
      </c>
      <c r="O13" s="31">
        <v>20000</v>
      </c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18"/>
    </row>
    <row r="14" spans="1:42" s="6" customFormat="1" ht="93.75" customHeight="1">
      <c r="A14" s="38" t="s">
        <v>54</v>
      </c>
      <c r="B14" s="95" t="s">
        <v>141</v>
      </c>
      <c r="C14" s="38" t="s">
        <v>160</v>
      </c>
      <c r="D14" s="39"/>
      <c r="E14" s="39"/>
      <c r="F14" s="39"/>
      <c r="G14" s="39"/>
      <c r="H14" s="39"/>
      <c r="I14" s="39"/>
      <c r="J14" s="39"/>
      <c r="K14" s="39"/>
      <c r="L14" s="40"/>
      <c r="M14" s="41">
        <v>0</v>
      </c>
      <c r="N14" s="41">
        <f t="shared" si="1"/>
        <v>17000</v>
      </c>
      <c r="O14" s="41">
        <v>17000</v>
      </c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</row>
    <row r="15" spans="1:42" s="6" customFormat="1" ht="105" customHeight="1">
      <c r="A15" s="38" t="s">
        <v>55</v>
      </c>
      <c r="B15" s="95" t="s">
        <v>206</v>
      </c>
      <c r="C15" s="38" t="s">
        <v>76</v>
      </c>
      <c r="D15" s="39"/>
      <c r="E15" s="39"/>
      <c r="F15" s="39"/>
      <c r="G15" s="39"/>
      <c r="H15" s="39"/>
      <c r="I15" s="39"/>
      <c r="J15" s="39"/>
      <c r="K15" s="39"/>
      <c r="L15" s="40"/>
      <c r="M15" s="41"/>
      <c r="N15" s="41">
        <f t="shared" si="1"/>
        <v>5000</v>
      </c>
      <c r="O15" s="41">
        <v>5000</v>
      </c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</row>
    <row r="16" spans="1:42" s="6" customFormat="1" ht="96" customHeight="1">
      <c r="A16" s="38" t="s">
        <v>56</v>
      </c>
      <c r="B16" s="95" t="s">
        <v>207</v>
      </c>
      <c r="C16" s="38" t="s">
        <v>76</v>
      </c>
      <c r="D16" s="39"/>
      <c r="E16" s="39"/>
      <c r="F16" s="39"/>
      <c r="G16" s="39"/>
      <c r="H16" s="39"/>
      <c r="I16" s="39"/>
      <c r="J16" s="39"/>
      <c r="K16" s="39"/>
      <c r="L16" s="40"/>
      <c r="M16" s="41"/>
      <c r="N16" s="41">
        <f t="shared" si="1"/>
        <v>5000</v>
      </c>
      <c r="O16" s="41">
        <v>5000</v>
      </c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</row>
    <row r="17" spans="1:42" s="6" customFormat="1" ht="96" customHeight="1">
      <c r="A17" s="38" t="s">
        <v>57</v>
      </c>
      <c r="B17" s="43" t="s">
        <v>208</v>
      </c>
      <c r="C17" s="38" t="s">
        <v>76</v>
      </c>
      <c r="D17" s="39"/>
      <c r="E17" s="39"/>
      <c r="F17" s="39"/>
      <c r="G17" s="39"/>
      <c r="H17" s="39"/>
      <c r="I17" s="39"/>
      <c r="J17" s="39"/>
      <c r="K17" s="39"/>
      <c r="L17" s="40"/>
      <c r="M17" s="41"/>
      <c r="N17" s="41">
        <f t="shared" si="1"/>
        <v>16000</v>
      </c>
      <c r="O17" s="41">
        <v>16000</v>
      </c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</row>
    <row r="18" spans="1:42" ht="81.75" customHeight="1">
      <c r="A18" s="121" t="s">
        <v>150</v>
      </c>
      <c r="B18" s="121"/>
      <c r="C18" s="42"/>
      <c r="D18" s="35" t="e">
        <f>#REF!+D20+D21+#REF!+#REF!+#REF!+#REF!+#REF!+#REF!+#REF!+#REF!+#REF!</f>
        <v>#REF!</v>
      </c>
      <c r="E18" s="27">
        <f>F18+G18</f>
        <v>21382.21</v>
      </c>
      <c r="F18" s="27">
        <f>SUM(F19:F29)</f>
        <v>11374.5</v>
      </c>
      <c r="G18" s="27">
        <f>G22</f>
        <v>10007.71</v>
      </c>
      <c r="H18" s="35">
        <f>SUM(H19:H29)</f>
        <v>0.4</v>
      </c>
      <c r="I18" s="35"/>
      <c r="J18" s="27">
        <f t="shared" si="0"/>
        <v>29336.270000000004</v>
      </c>
      <c r="K18" s="27">
        <f>SUM(K19:K29)</f>
        <v>29336.270000000004</v>
      </c>
      <c r="L18" s="28"/>
      <c r="M18" s="27">
        <f>SUM(M23:M34)</f>
        <v>28.523</v>
      </c>
      <c r="N18" s="27">
        <f>SUM(N23:N34)</f>
        <v>291921.3</v>
      </c>
      <c r="O18" s="27">
        <f>SUM(O23:O34)</f>
        <v>291921.3</v>
      </c>
      <c r="P18" s="27">
        <f aca="true" t="shared" si="2" ref="P18:AP18">SUM(P23:P29)</f>
        <v>0</v>
      </c>
      <c r="Q18" s="27">
        <f t="shared" si="2"/>
        <v>0</v>
      </c>
      <c r="R18" s="27">
        <f t="shared" si="2"/>
        <v>0</v>
      </c>
      <c r="S18" s="27">
        <f t="shared" si="2"/>
        <v>0</v>
      </c>
      <c r="T18" s="27">
        <f t="shared" si="2"/>
        <v>0</v>
      </c>
      <c r="U18" s="27">
        <f t="shared" si="2"/>
        <v>0</v>
      </c>
      <c r="V18" s="27">
        <f t="shared" si="2"/>
        <v>0</v>
      </c>
      <c r="W18" s="27">
        <f t="shared" si="2"/>
        <v>0</v>
      </c>
      <c r="X18" s="27">
        <f t="shared" si="2"/>
        <v>0</v>
      </c>
      <c r="Y18" s="27">
        <f t="shared" si="2"/>
        <v>0</v>
      </c>
      <c r="Z18" s="27">
        <f t="shared" si="2"/>
        <v>0</v>
      </c>
      <c r="AA18" s="27">
        <f t="shared" si="2"/>
        <v>0</v>
      </c>
      <c r="AB18" s="27">
        <f t="shared" si="2"/>
        <v>0</v>
      </c>
      <c r="AC18" s="27">
        <f t="shared" si="2"/>
        <v>0</v>
      </c>
      <c r="AD18" s="27">
        <f t="shared" si="2"/>
        <v>0</v>
      </c>
      <c r="AE18" s="27">
        <f t="shared" si="2"/>
        <v>0</v>
      </c>
      <c r="AF18" s="27">
        <f t="shared" si="2"/>
        <v>0</v>
      </c>
      <c r="AG18" s="27">
        <f t="shared" si="2"/>
        <v>0</v>
      </c>
      <c r="AH18" s="27">
        <f t="shared" si="2"/>
        <v>0</v>
      </c>
      <c r="AI18" s="27">
        <f t="shared" si="2"/>
        <v>0</v>
      </c>
      <c r="AJ18" s="27">
        <f t="shared" si="2"/>
        <v>0</v>
      </c>
      <c r="AK18" s="27">
        <f t="shared" si="2"/>
        <v>0</v>
      </c>
      <c r="AL18" s="27">
        <f t="shared" si="2"/>
        <v>0</v>
      </c>
      <c r="AM18" s="27">
        <f t="shared" si="2"/>
        <v>0</v>
      </c>
      <c r="AN18" s="27">
        <f t="shared" si="2"/>
        <v>0</v>
      </c>
      <c r="AO18" s="27">
        <f t="shared" si="2"/>
        <v>0</v>
      </c>
      <c r="AP18" s="27">
        <f t="shared" si="2"/>
        <v>0</v>
      </c>
    </row>
    <row r="19" spans="1:42" ht="96" customHeight="1" hidden="1">
      <c r="A19" s="29"/>
      <c r="B19" s="43" t="s">
        <v>16</v>
      </c>
      <c r="C19" s="43" t="s">
        <v>34</v>
      </c>
      <c r="D19" s="30"/>
      <c r="E19" s="30">
        <f>F19</f>
        <v>0</v>
      </c>
      <c r="F19" s="31">
        <v>0</v>
      </c>
      <c r="G19" s="44"/>
      <c r="H19" s="31">
        <v>0</v>
      </c>
      <c r="I19" s="31"/>
      <c r="J19" s="31">
        <f t="shared" si="0"/>
        <v>0</v>
      </c>
      <c r="K19" s="31">
        <v>0</v>
      </c>
      <c r="L19" s="45"/>
      <c r="M19" s="31">
        <v>0</v>
      </c>
      <c r="N19" s="31">
        <f>O19</f>
        <v>0</v>
      </c>
      <c r="O19" s="31">
        <v>0</v>
      </c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18"/>
    </row>
    <row r="20" spans="1:42" ht="89.25" customHeight="1" hidden="1">
      <c r="A20" s="29" t="s">
        <v>43</v>
      </c>
      <c r="B20" s="96" t="s">
        <v>13</v>
      </c>
      <c r="C20" s="43" t="s">
        <v>4</v>
      </c>
      <c r="D20" s="46">
        <v>0.435</v>
      </c>
      <c r="E20" s="30">
        <f>F20</f>
        <v>5426.26</v>
      </c>
      <c r="F20" s="47">
        <v>5426.26</v>
      </c>
      <c r="G20" s="48"/>
      <c r="H20" s="47">
        <v>0</v>
      </c>
      <c r="I20" s="47"/>
      <c r="J20" s="47">
        <f>K20</f>
        <v>0</v>
      </c>
      <c r="K20" s="31">
        <v>0</v>
      </c>
      <c r="L20" s="45"/>
      <c r="M20" s="31">
        <v>0</v>
      </c>
      <c r="N20" s="31">
        <f>O20</f>
        <v>0</v>
      </c>
      <c r="O20" s="49">
        <v>0</v>
      </c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18"/>
    </row>
    <row r="21" spans="1:42" ht="73.5" customHeight="1" hidden="1">
      <c r="A21" s="29" t="s">
        <v>5</v>
      </c>
      <c r="B21" s="96" t="s">
        <v>6</v>
      </c>
      <c r="C21" s="43" t="s">
        <v>4</v>
      </c>
      <c r="D21" s="46">
        <v>0.24</v>
      </c>
      <c r="E21" s="30">
        <f>F21</f>
        <v>5948.24</v>
      </c>
      <c r="F21" s="47">
        <v>5948.24</v>
      </c>
      <c r="G21" s="48"/>
      <c r="H21" s="47">
        <v>0</v>
      </c>
      <c r="I21" s="47"/>
      <c r="J21" s="47">
        <f>K21</f>
        <v>0</v>
      </c>
      <c r="K21" s="31">
        <v>0</v>
      </c>
      <c r="L21" s="45"/>
      <c r="M21" s="31">
        <v>0</v>
      </c>
      <c r="N21" s="31">
        <f>O21</f>
        <v>0</v>
      </c>
      <c r="O21" s="49">
        <v>0</v>
      </c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50"/>
      <c r="AN21" s="50"/>
      <c r="AO21" s="50"/>
      <c r="AP21" s="18"/>
    </row>
    <row r="22" spans="1:42" ht="96.75" customHeight="1" hidden="1">
      <c r="A22" s="29" t="s">
        <v>12</v>
      </c>
      <c r="B22" s="96" t="s">
        <v>45</v>
      </c>
      <c r="C22" s="43" t="s">
        <v>18</v>
      </c>
      <c r="D22" s="30">
        <v>0</v>
      </c>
      <c r="E22" s="30">
        <f>F22+G22</f>
        <v>10007.71</v>
      </c>
      <c r="F22" s="47">
        <v>0</v>
      </c>
      <c r="G22" s="47">
        <v>10007.71</v>
      </c>
      <c r="H22" s="47">
        <v>0</v>
      </c>
      <c r="I22" s="47"/>
      <c r="J22" s="47">
        <v>0</v>
      </c>
      <c r="K22" s="31">
        <v>0</v>
      </c>
      <c r="L22" s="32"/>
      <c r="M22" s="31">
        <v>0</v>
      </c>
      <c r="N22" s="31">
        <f>O22</f>
        <v>0</v>
      </c>
      <c r="O22" s="49">
        <v>0</v>
      </c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50"/>
      <c r="AN22" s="50"/>
      <c r="AO22" s="50"/>
      <c r="AP22" s="18"/>
    </row>
    <row r="23" spans="1:42" ht="89.25" customHeight="1">
      <c r="A23" s="29" t="s">
        <v>50</v>
      </c>
      <c r="B23" s="43" t="s">
        <v>48</v>
      </c>
      <c r="C23" s="29" t="s">
        <v>15</v>
      </c>
      <c r="D23" s="30">
        <v>0</v>
      </c>
      <c r="E23" s="30">
        <f>F23</f>
        <v>0</v>
      </c>
      <c r="F23" s="47">
        <v>0</v>
      </c>
      <c r="G23" s="47"/>
      <c r="H23" s="47">
        <v>0</v>
      </c>
      <c r="I23" s="47"/>
      <c r="J23" s="47">
        <f>K23</f>
        <v>16805.7</v>
      </c>
      <c r="K23" s="31">
        <v>16805.7</v>
      </c>
      <c r="L23" s="32"/>
      <c r="M23" s="36">
        <v>0.207</v>
      </c>
      <c r="N23" s="31">
        <f>O23</f>
        <v>18000</v>
      </c>
      <c r="O23" s="31">
        <v>18000</v>
      </c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50"/>
      <c r="AN23" s="50"/>
      <c r="AO23" s="50"/>
      <c r="AP23" s="18"/>
    </row>
    <row r="24" spans="1:42" ht="68.25" customHeight="1">
      <c r="A24" s="29" t="s">
        <v>51</v>
      </c>
      <c r="B24" s="96" t="s">
        <v>72</v>
      </c>
      <c r="C24" s="29" t="s">
        <v>160</v>
      </c>
      <c r="D24" s="30">
        <v>0</v>
      </c>
      <c r="E24" s="30">
        <f>F24</f>
        <v>0</v>
      </c>
      <c r="F24" s="47">
        <v>0</v>
      </c>
      <c r="G24" s="47"/>
      <c r="H24" s="47">
        <v>0</v>
      </c>
      <c r="I24" s="47"/>
      <c r="J24" s="47">
        <f>K24</f>
        <v>0</v>
      </c>
      <c r="K24" s="31">
        <v>0</v>
      </c>
      <c r="L24" s="32"/>
      <c r="M24" s="31">
        <v>7</v>
      </c>
      <c r="N24" s="31">
        <f aca="true" t="shared" si="3" ref="N24:N31">O24</f>
        <v>53000</v>
      </c>
      <c r="O24" s="31">
        <v>53000</v>
      </c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110"/>
      <c r="AN24" s="50"/>
      <c r="AO24" s="50"/>
      <c r="AP24" s="18"/>
    </row>
    <row r="25" spans="1:42" ht="68.25" customHeight="1">
      <c r="A25" s="29" t="s">
        <v>52</v>
      </c>
      <c r="B25" s="96" t="s">
        <v>73</v>
      </c>
      <c r="C25" s="29" t="s">
        <v>76</v>
      </c>
      <c r="D25" s="30"/>
      <c r="E25" s="30"/>
      <c r="F25" s="47"/>
      <c r="G25" s="47"/>
      <c r="H25" s="47"/>
      <c r="I25" s="47"/>
      <c r="J25" s="47"/>
      <c r="K25" s="31"/>
      <c r="L25" s="32"/>
      <c r="M25" s="31">
        <v>1</v>
      </c>
      <c r="N25" s="31">
        <f t="shared" si="3"/>
        <v>7000</v>
      </c>
      <c r="O25" s="49">
        <v>7000</v>
      </c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50"/>
      <c r="AN25" s="50"/>
      <c r="AO25" s="50"/>
      <c r="AP25" s="18"/>
    </row>
    <row r="26" spans="1:42" ht="80.25" customHeight="1">
      <c r="A26" s="29" t="s">
        <v>53</v>
      </c>
      <c r="B26" s="97" t="s">
        <v>142</v>
      </c>
      <c r="C26" s="29" t="s">
        <v>159</v>
      </c>
      <c r="D26" s="30">
        <v>0</v>
      </c>
      <c r="E26" s="30">
        <v>0</v>
      </c>
      <c r="F26" s="47">
        <v>0</v>
      </c>
      <c r="G26" s="47"/>
      <c r="H26" s="51">
        <v>0.2</v>
      </c>
      <c r="I26" s="51"/>
      <c r="J26" s="47">
        <f>K26</f>
        <v>5821.35</v>
      </c>
      <c r="K26" s="31">
        <v>5821.35</v>
      </c>
      <c r="L26" s="32"/>
      <c r="M26" s="31">
        <v>1.5</v>
      </c>
      <c r="N26" s="31">
        <f t="shared" si="3"/>
        <v>15000</v>
      </c>
      <c r="O26" s="31">
        <v>15000</v>
      </c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50"/>
      <c r="AN26" s="50"/>
      <c r="AO26" s="50"/>
      <c r="AP26" s="18"/>
    </row>
    <row r="27" spans="1:42" ht="100.5" customHeight="1">
      <c r="A27" s="29" t="s">
        <v>54</v>
      </c>
      <c r="B27" s="96" t="s">
        <v>143</v>
      </c>
      <c r="C27" s="29" t="s">
        <v>159</v>
      </c>
      <c r="D27" s="30"/>
      <c r="E27" s="30"/>
      <c r="F27" s="47"/>
      <c r="G27" s="47"/>
      <c r="H27" s="47"/>
      <c r="I27" s="47"/>
      <c r="J27" s="47"/>
      <c r="K27" s="31"/>
      <c r="L27" s="32"/>
      <c r="M27" s="31">
        <v>2</v>
      </c>
      <c r="N27" s="31">
        <f t="shared" si="3"/>
        <v>25000</v>
      </c>
      <c r="O27" s="31">
        <v>25000</v>
      </c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50"/>
      <c r="AN27" s="50"/>
      <c r="AO27" s="50"/>
      <c r="AP27" s="18"/>
    </row>
    <row r="28" spans="1:42" ht="74.25" customHeight="1">
      <c r="A28" s="29" t="s">
        <v>55</v>
      </c>
      <c r="B28" s="43" t="s">
        <v>144</v>
      </c>
      <c r="C28" s="29" t="s">
        <v>159</v>
      </c>
      <c r="D28" s="30">
        <v>0</v>
      </c>
      <c r="E28" s="30">
        <v>0</v>
      </c>
      <c r="F28" s="47">
        <v>0</v>
      </c>
      <c r="G28" s="47"/>
      <c r="H28" s="51">
        <v>0.2</v>
      </c>
      <c r="I28" s="51"/>
      <c r="J28" s="47">
        <f>K28</f>
        <v>6709.22</v>
      </c>
      <c r="K28" s="31">
        <v>6709.22</v>
      </c>
      <c r="L28" s="32"/>
      <c r="M28" s="31">
        <v>3</v>
      </c>
      <c r="N28" s="31">
        <f t="shared" si="3"/>
        <v>36000</v>
      </c>
      <c r="O28" s="31">
        <v>36000</v>
      </c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50"/>
      <c r="AN28" s="50"/>
      <c r="AO28" s="50"/>
      <c r="AP28" s="18"/>
    </row>
    <row r="29" spans="1:42" ht="89.25" customHeight="1">
      <c r="A29" s="29" t="s">
        <v>56</v>
      </c>
      <c r="B29" s="97" t="s">
        <v>65</v>
      </c>
      <c r="C29" s="29" t="s">
        <v>160</v>
      </c>
      <c r="D29" s="30"/>
      <c r="E29" s="30"/>
      <c r="F29" s="47"/>
      <c r="G29" s="47"/>
      <c r="H29" s="51"/>
      <c r="I29" s="51"/>
      <c r="J29" s="47"/>
      <c r="K29" s="31"/>
      <c r="L29" s="32"/>
      <c r="M29" s="52">
        <v>5</v>
      </c>
      <c r="N29" s="52">
        <f t="shared" si="3"/>
        <v>42000</v>
      </c>
      <c r="O29" s="52">
        <v>42000</v>
      </c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50"/>
      <c r="AN29" s="50"/>
      <c r="AO29" s="50"/>
      <c r="AP29" s="18"/>
    </row>
    <row r="30" spans="1:42" ht="89.25" customHeight="1">
      <c r="A30" s="29" t="s">
        <v>57</v>
      </c>
      <c r="B30" s="98" t="s">
        <v>145</v>
      </c>
      <c r="C30" s="29" t="s">
        <v>160</v>
      </c>
      <c r="D30" s="30"/>
      <c r="E30" s="30"/>
      <c r="F30" s="47"/>
      <c r="G30" s="47"/>
      <c r="H30" s="51"/>
      <c r="I30" s="51"/>
      <c r="J30" s="47"/>
      <c r="K30" s="31"/>
      <c r="L30" s="32"/>
      <c r="M30" s="52">
        <v>2</v>
      </c>
      <c r="N30" s="52">
        <f t="shared" si="3"/>
        <v>12000</v>
      </c>
      <c r="O30" s="52">
        <v>12000</v>
      </c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50"/>
      <c r="AN30" s="50"/>
      <c r="AO30" s="50"/>
      <c r="AP30" s="18"/>
    </row>
    <row r="31" spans="1:42" ht="89.25" customHeight="1">
      <c r="A31" s="29" t="s">
        <v>58</v>
      </c>
      <c r="B31" s="99" t="s">
        <v>71</v>
      </c>
      <c r="C31" s="29" t="s">
        <v>76</v>
      </c>
      <c r="D31" s="30"/>
      <c r="E31" s="30"/>
      <c r="F31" s="47"/>
      <c r="G31" s="47"/>
      <c r="H31" s="51"/>
      <c r="I31" s="51"/>
      <c r="J31" s="47"/>
      <c r="K31" s="31"/>
      <c r="L31" s="32"/>
      <c r="M31" s="52">
        <v>1.7</v>
      </c>
      <c r="N31" s="52">
        <f t="shared" si="3"/>
        <v>15000</v>
      </c>
      <c r="O31" s="53">
        <v>15000</v>
      </c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50"/>
      <c r="AN31" s="50"/>
      <c r="AO31" s="50"/>
      <c r="AP31" s="18"/>
    </row>
    <row r="32" spans="1:42" ht="82.5" customHeight="1">
      <c r="A32" s="29" t="s">
        <v>138</v>
      </c>
      <c r="B32" s="98" t="s">
        <v>67</v>
      </c>
      <c r="C32" s="29" t="s">
        <v>160</v>
      </c>
      <c r="D32" s="30"/>
      <c r="E32" s="30"/>
      <c r="F32" s="47"/>
      <c r="G32" s="47"/>
      <c r="H32" s="51"/>
      <c r="I32" s="51"/>
      <c r="J32" s="47"/>
      <c r="K32" s="31"/>
      <c r="L32" s="32"/>
      <c r="M32" s="52">
        <v>0</v>
      </c>
      <c r="N32" s="52">
        <f>O32+AM32+AN32+AO32</f>
        <v>14921.3</v>
      </c>
      <c r="O32" s="53">
        <v>14921.3</v>
      </c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50"/>
      <c r="AN32" s="50"/>
      <c r="AO32" s="50"/>
      <c r="AP32" s="18"/>
    </row>
    <row r="33" spans="1:42" ht="82.5" customHeight="1">
      <c r="A33" s="29" t="s">
        <v>209</v>
      </c>
      <c r="B33" s="98" t="s">
        <v>212</v>
      </c>
      <c r="C33" s="29" t="s">
        <v>76</v>
      </c>
      <c r="D33" s="30"/>
      <c r="E33" s="30"/>
      <c r="F33" s="47"/>
      <c r="G33" s="47"/>
      <c r="H33" s="51"/>
      <c r="I33" s="51"/>
      <c r="J33" s="47"/>
      <c r="K33" s="31"/>
      <c r="L33" s="32"/>
      <c r="M33" s="52">
        <v>2.3</v>
      </c>
      <c r="N33" s="53">
        <v>10000</v>
      </c>
      <c r="O33" s="53">
        <v>10000</v>
      </c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50"/>
      <c r="AN33" s="50"/>
      <c r="AO33" s="50"/>
      <c r="AP33" s="18"/>
    </row>
    <row r="34" spans="1:42" ht="82.5" customHeight="1">
      <c r="A34" s="29" t="s">
        <v>211</v>
      </c>
      <c r="B34" s="98" t="s">
        <v>210</v>
      </c>
      <c r="C34" s="29" t="s">
        <v>76</v>
      </c>
      <c r="D34" s="30"/>
      <c r="E34" s="30"/>
      <c r="F34" s="47"/>
      <c r="G34" s="47"/>
      <c r="H34" s="51"/>
      <c r="I34" s="51"/>
      <c r="J34" s="47"/>
      <c r="K34" s="31"/>
      <c r="L34" s="32"/>
      <c r="M34" s="52">
        <v>2.816</v>
      </c>
      <c r="N34" s="53">
        <v>44000</v>
      </c>
      <c r="O34" s="53">
        <v>44000</v>
      </c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50"/>
      <c r="AN34" s="50"/>
      <c r="AO34" s="50"/>
      <c r="AP34" s="18"/>
    </row>
    <row r="35" spans="1:42" ht="62.25" customHeight="1">
      <c r="A35" s="121" t="s">
        <v>151</v>
      </c>
      <c r="B35" s="121"/>
      <c r="C35" s="54"/>
      <c r="D35" s="54"/>
      <c r="E35" s="54">
        <f>F35+G35</f>
        <v>1088118.6900000002</v>
      </c>
      <c r="F35" s="54">
        <f>SUM(F36:F45)</f>
        <v>997038.0000000001</v>
      </c>
      <c r="G35" s="54">
        <f>G36+G38</f>
        <v>91080.69</v>
      </c>
      <c r="H35" s="54"/>
      <c r="I35" s="54"/>
      <c r="J35" s="54">
        <f>K35+L35</f>
        <v>1161685.4000000006</v>
      </c>
      <c r="K35" s="54">
        <f>SUM(K36:K45)</f>
        <v>1161685.4000000006</v>
      </c>
      <c r="L35" s="55">
        <v>0</v>
      </c>
      <c r="M35" s="54"/>
      <c r="N35" s="54">
        <f>N36+N38+N39+N40+N41+N42+N43+N44+N45</f>
        <v>1110000</v>
      </c>
      <c r="O35" s="54">
        <f>O36+O38+O39+O40+O41+O42+O43+O44+O45</f>
        <v>1110000</v>
      </c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2">
        <v>0</v>
      </c>
      <c r="AN35" s="22"/>
      <c r="AO35" s="22"/>
      <c r="AP35" s="26"/>
    </row>
    <row r="36" spans="1:42" ht="32.25" customHeight="1">
      <c r="A36" s="29" t="s">
        <v>50</v>
      </c>
      <c r="B36" s="56" t="s">
        <v>26</v>
      </c>
      <c r="C36" s="29" t="s">
        <v>76</v>
      </c>
      <c r="D36" s="31"/>
      <c r="E36" s="31">
        <f>F36+G36</f>
        <v>854246.49</v>
      </c>
      <c r="F36" s="31">
        <v>776802.25</v>
      </c>
      <c r="G36" s="31">
        <v>77444.24</v>
      </c>
      <c r="H36" s="31"/>
      <c r="I36" s="31"/>
      <c r="J36" s="31">
        <f aca="true" t="shared" si="4" ref="J36:J45">K36</f>
        <v>882964.8</v>
      </c>
      <c r="K36" s="31">
        <v>882964.8</v>
      </c>
      <c r="L36" s="45"/>
      <c r="M36" s="36">
        <v>3684.275</v>
      </c>
      <c r="N36" s="31">
        <f aca="true" t="shared" si="5" ref="N36:N45">O36</f>
        <v>874200</v>
      </c>
      <c r="O36" s="31">
        <v>874200</v>
      </c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18"/>
    </row>
    <row r="37" spans="1:42" ht="32.25" customHeight="1">
      <c r="A37" s="29"/>
      <c r="B37" s="56" t="s">
        <v>74</v>
      </c>
      <c r="C37" s="15"/>
      <c r="D37" s="31"/>
      <c r="E37" s="31"/>
      <c r="F37" s="31"/>
      <c r="G37" s="31"/>
      <c r="H37" s="31"/>
      <c r="I37" s="31"/>
      <c r="J37" s="31"/>
      <c r="K37" s="31"/>
      <c r="L37" s="45"/>
      <c r="M37" s="36">
        <v>33</v>
      </c>
      <c r="N37" s="31">
        <f>O37</f>
        <v>150000</v>
      </c>
      <c r="O37" s="31">
        <v>150000</v>
      </c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18"/>
    </row>
    <row r="38" spans="1:42" ht="32.25" customHeight="1">
      <c r="A38" s="29" t="s">
        <v>51</v>
      </c>
      <c r="B38" s="56" t="s">
        <v>24</v>
      </c>
      <c r="C38" s="29" t="s">
        <v>76</v>
      </c>
      <c r="D38" s="31"/>
      <c r="E38" s="31">
        <f>F38+G38</f>
        <v>120839.37</v>
      </c>
      <c r="F38" s="31">
        <v>107202.92</v>
      </c>
      <c r="G38" s="31">
        <v>13636.45</v>
      </c>
      <c r="H38" s="31"/>
      <c r="I38" s="31"/>
      <c r="J38" s="31">
        <f t="shared" si="4"/>
        <v>143877.36</v>
      </c>
      <c r="K38" s="31">
        <v>143877.36</v>
      </c>
      <c r="L38" s="45"/>
      <c r="M38" s="31">
        <v>11184.42</v>
      </c>
      <c r="N38" s="31">
        <f t="shared" si="5"/>
        <v>125800</v>
      </c>
      <c r="O38" s="31">
        <v>125800</v>
      </c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18"/>
    </row>
    <row r="39" spans="1:42" ht="32.25" customHeight="1">
      <c r="A39" s="29" t="s">
        <v>52</v>
      </c>
      <c r="B39" s="56" t="s">
        <v>14</v>
      </c>
      <c r="C39" s="29" t="s">
        <v>76</v>
      </c>
      <c r="D39" s="31"/>
      <c r="E39" s="31">
        <f aca="true" t="shared" si="6" ref="E39:E45">F39</f>
        <v>75145.1</v>
      </c>
      <c r="F39" s="31">
        <v>75145.1</v>
      </c>
      <c r="G39" s="31"/>
      <c r="H39" s="31"/>
      <c r="I39" s="31"/>
      <c r="J39" s="31">
        <f t="shared" si="4"/>
        <v>66790.36</v>
      </c>
      <c r="K39" s="31">
        <f>66490.36+300</f>
        <v>66790.36</v>
      </c>
      <c r="L39" s="45"/>
      <c r="M39" s="44"/>
      <c r="N39" s="31">
        <f t="shared" si="5"/>
        <v>65000</v>
      </c>
      <c r="O39" s="31">
        <v>65000</v>
      </c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18"/>
    </row>
    <row r="40" spans="1:42" ht="36" customHeight="1">
      <c r="A40" s="29" t="s">
        <v>53</v>
      </c>
      <c r="B40" s="43" t="s">
        <v>7</v>
      </c>
      <c r="C40" s="29" t="s">
        <v>76</v>
      </c>
      <c r="D40" s="31"/>
      <c r="E40" s="31">
        <f t="shared" si="6"/>
        <v>34072.39</v>
      </c>
      <c r="F40" s="31">
        <v>34072.39</v>
      </c>
      <c r="G40" s="31"/>
      <c r="H40" s="31"/>
      <c r="I40" s="31"/>
      <c r="J40" s="31">
        <f t="shared" si="4"/>
        <v>52675.62</v>
      </c>
      <c r="K40" s="31">
        <v>52675.62</v>
      </c>
      <c r="L40" s="45"/>
      <c r="M40" s="44"/>
      <c r="N40" s="31">
        <f t="shared" si="5"/>
        <v>30000</v>
      </c>
      <c r="O40" s="31">
        <v>30000</v>
      </c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18"/>
    </row>
    <row r="41" spans="1:42" ht="111.75" customHeight="1">
      <c r="A41" s="29" t="s">
        <v>54</v>
      </c>
      <c r="B41" s="43" t="s">
        <v>40</v>
      </c>
      <c r="C41" s="29" t="s">
        <v>76</v>
      </c>
      <c r="D41" s="31"/>
      <c r="E41" s="31">
        <f t="shared" si="6"/>
        <v>0</v>
      </c>
      <c r="F41" s="31">
        <v>0</v>
      </c>
      <c r="G41" s="44"/>
      <c r="H41" s="44"/>
      <c r="I41" s="44"/>
      <c r="J41" s="31">
        <f t="shared" si="4"/>
        <v>913.1</v>
      </c>
      <c r="K41" s="31">
        <v>913.1</v>
      </c>
      <c r="L41" s="45"/>
      <c r="M41" s="44"/>
      <c r="N41" s="112">
        <f t="shared" si="5"/>
        <v>4000</v>
      </c>
      <c r="O41" s="113">
        <f>7000-3000</f>
        <v>4000</v>
      </c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18"/>
    </row>
    <row r="42" spans="1:42" ht="95.25" customHeight="1">
      <c r="A42" s="29" t="s">
        <v>55</v>
      </c>
      <c r="B42" s="43" t="s">
        <v>35</v>
      </c>
      <c r="C42" s="29" t="s">
        <v>76</v>
      </c>
      <c r="D42" s="31"/>
      <c r="E42" s="31">
        <f t="shared" si="6"/>
        <v>3815.04</v>
      </c>
      <c r="F42" s="31">
        <v>3815.04</v>
      </c>
      <c r="G42" s="44"/>
      <c r="H42" s="44"/>
      <c r="I42" s="44"/>
      <c r="J42" s="31">
        <f t="shared" si="4"/>
        <v>3363.1</v>
      </c>
      <c r="K42" s="31">
        <v>3363.1</v>
      </c>
      <c r="L42" s="45"/>
      <c r="M42" s="44"/>
      <c r="N42" s="114">
        <f t="shared" si="5"/>
        <v>3000</v>
      </c>
      <c r="O42" s="31">
        <f>5000-2000</f>
        <v>3000</v>
      </c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18"/>
    </row>
    <row r="43" spans="1:42" ht="90" customHeight="1">
      <c r="A43" s="29" t="s">
        <v>56</v>
      </c>
      <c r="B43" s="43" t="s">
        <v>8</v>
      </c>
      <c r="C43" s="29" t="s">
        <v>76</v>
      </c>
      <c r="D43" s="31"/>
      <c r="E43" s="31">
        <f t="shared" si="6"/>
        <v>0.3</v>
      </c>
      <c r="F43" s="49">
        <v>0.3</v>
      </c>
      <c r="G43" s="57"/>
      <c r="H43" s="57"/>
      <c r="I43" s="57"/>
      <c r="J43" s="49">
        <f t="shared" si="4"/>
        <v>0.34</v>
      </c>
      <c r="K43" s="49">
        <v>0.34</v>
      </c>
      <c r="L43" s="58"/>
      <c r="M43" s="57"/>
      <c r="N43" s="49">
        <f t="shared" si="5"/>
        <v>0.39</v>
      </c>
      <c r="O43" s="49">
        <v>0.39</v>
      </c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18"/>
    </row>
    <row r="44" spans="1:42" ht="60" customHeight="1">
      <c r="A44" s="29" t="s">
        <v>57</v>
      </c>
      <c r="B44" s="43" t="s">
        <v>9</v>
      </c>
      <c r="C44" s="29" t="s">
        <v>76</v>
      </c>
      <c r="D44" s="31"/>
      <c r="E44" s="31">
        <f t="shared" si="6"/>
        <v>0</v>
      </c>
      <c r="F44" s="31">
        <v>0</v>
      </c>
      <c r="G44" s="44"/>
      <c r="H44" s="44"/>
      <c r="I44" s="44"/>
      <c r="J44" s="31">
        <f t="shared" si="4"/>
        <v>6661.6</v>
      </c>
      <c r="K44" s="31">
        <v>6661.6</v>
      </c>
      <c r="L44" s="45"/>
      <c r="M44" s="44"/>
      <c r="N44" s="31">
        <f t="shared" si="5"/>
        <v>4999.61</v>
      </c>
      <c r="O44" s="31">
        <v>4999.61</v>
      </c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18"/>
    </row>
    <row r="45" spans="1:42" ht="66" customHeight="1">
      <c r="A45" s="29" t="s">
        <v>58</v>
      </c>
      <c r="B45" s="43" t="s">
        <v>10</v>
      </c>
      <c r="C45" s="29" t="s">
        <v>76</v>
      </c>
      <c r="D45" s="31"/>
      <c r="E45" s="31">
        <f t="shared" si="6"/>
        <v>0</v>
      </c>
      <c r="F45" s="31">
        <v>0</v>
      </c>
      <c r="G45" s="44"/>
      <c r="H45" s="44"/>
      <c r="I45" s="44"/>
      <c r="J45" s="31">
        <f t="shared" si="4"/>
        <v>4439.12</v>
      </c>
      <c r="K45" s="31">
        <v>4439.12</v>
      </c>
      <c r="L45" s="45"/>
      <c r="M45" s="44"/>
      <c r="N45" s="31">
        <f t="shared" si="5"/>
        <v>3000</v>
      </c>
      <c r="O45" s="31">
        <v>3000</v>
      </c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18"/>
    </row>
    <row r="46" spans="1:42" ht="50.25" customHeight="1">
      <c r="A46" s="125" t="s">
        <v>152</v>
      </c>
      <c r="B46" s="125"/>
      <c r="C46" s="19" t="s">
        <v>76</v>
      </c>
      <c r="D46" s="22"/>
      <c r="E46" s="22"/>
      <c r="F46" s="22"/>
      <c r="G46" s="24"/>
      <c r="H46" s="24"/>
      <c r="I46" s="24"/>
      <c r="J46" s="22"/>
      <c r="K46" s="22"/>
      <c r="L46" s="23"/>
      <c r="M46" s="24"/>
      <c r="N46" s="22">
        <f>SUM(N47:N48)</f>
        <v>30992.9</v>
      </c>
      <c r="O46" s="22">
        <f>SUM(O47:O48)</f>
        <v>30992.9</v>
      </c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6"/>
    </row>
    <row r="47" spans="1:42" ht="73.5" customHeight="1">
      <c r="A47" s="29" t="s">
        <v>61</v>
      </c>
      <c r="B47" s="43" t="s">
        <v>63</v>
      </c>
      <c r="C47" s="15"/>
      <c r="D47" s="31"/>
      <c r="E47" s="31"/>
      <c r="F47" s="31"/>
      <c r="G47" s="44"/>
      <c r="H47" s="44"/>
      <c r="I47" s="44"/>
      <c r="J47" s="31"/>
      <c r="K47" s="31"/>
      <c r="L47" s="45"/>
      <c r="M47" s="44"/>
      <c r="N47" s="115">
        <f>O47</f>
        <v>19492.9</v>
      </c>
      <c r="O47" s="113">
        <v>19492.9</v>
      </c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18"/>
    </row>
    <row r="48" spans="1:42" ht="75" customHeight="1">
      <c r="A48" s="29" t="s">
        <v>62</v>
      </c>
      <c r="B48" s="43" t="s">
        <v>11</v>
      </c>
      <c r="C48" s="15"/>
      <c r="D48" s="31"/>
      <c r="E48" s="31"/>
      <c r="F48" s="31"/>
      <c r="G48" s="44"/>
      <c r="H48" s="44"/>
      <c r="I48" s="44"/>
      <c r="J48" s="31"/>
      <c r="K48" s="31"/>
      <c r="L48" s="45"/>
      <c r="M48" s="44"/>
      <c r="N48" s="111">
        <f>O48</f>
        <v>11500</v>
      </c>
      <c r="O48" s="31">
        <v>11500</v>
      </c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18"/>
    </row>
    <row r="49" spans="1:42" ht="318.75" customHeight="1">
      <c r="A49" s="122" t="s">
        <v>69</v>
      </c>
      <c r="B49" s="122"/>
      <c r="C49" s="59"/>
      <c r="D49" s="54">
        <f>D50</f>
        <v>7.82</v>
      </c>
      <c r="E49" s="54">
        <f aca="true" t="shared" si="7" ref="E49:E57">F49+G49</f>
        <v>123557.59999999999</v>
      </c>
      <c r="F49" s="54">
        <f>F50</f>
        <v>0</v>
      </c>
      <c r="G49" s="54">
        <f>G50</f>
        <v>123557.59999999999</v>
      </c>
      <c r="H49" s="60" t="e">
        <f>H50+#REF!</f>
        <v>#REF!</v>
      </c>
      <c r="I49" s="60">
        <v>0</v>
      </c>
      <c r="J49" s="54" t="e">
        <f aca="true" t="shared" si="8" ref="J49:J57">K49+L49</f>
        <v>#REF!</v>
      </c>
      <c r="K49" s="54" t="e">
        <f>K50+#REF!</f>
        <v>#REF!</v>
      </c>
      <c r="L49" s="55" t="e">
        <f>L50+#REF!</f>
        <v>#REF!</v>
      </c>
      <c r="M49" s="22">
        <f aca="true" t="shared" si="9" ref="M49:AM49">SUM(M59:M64)</f>
        <v>27.310000000000002</v>
      </c>
      <c r="N49" s="22">
        <f t="shared" si="9"/>
        <v>263196</v>
      </c>
      <c r="O49" s="22">
        <f t="shared" si="9"/>
        <v>138000</v>
      </c>
      <c r="P49" s="22">
        <f t="shared" si="9"/>
        <v>0</v>
      </c>
      <c r="Q49" s="22">
        <f t="shared" si="9"/>
        <v>0</v>
      </c>
      <c r="R49" s="22">
        <f t="shared" si="9"/>
        <v>0</v>
      </c>
      <c r="S49" s="22">
        <f t="shared" si="9"/>
        <v>0</v>
      </c>
      <c r="T49" s="22">
        <f t="shared" si="9"/>
        <v>0</v>
      </c>
      <c r="U49" s="22">
        <f t="shared" si="9"/>
        <v>0</v>
      </c>
      <c r="V49" s="22">
        <f t="shared" si="9"/>
        <v>0</v>
      </c>
      <c r="W49" s="22">
        <f t="shared" si="9"/>
        <v>0</v>
      </c>
      <c r="X49" s="22">
        <f t="shared" si="9"/>
        <v>0</v>
      </c>
      <c r="Y49" s="22">
        <f t="shared" si="9"/>
        <v>0</v>
      </c>
      <c r="Z49" s="22">
        <f t="shared" si="9"/>
        <v>0</v>
      </c>
      <c r="AA49" s="22">
        <f t="shared" si="9"/>
        <v>0</v>
      </c>
      <c r="AB49" s="22">
        <f t="shared" si="9"/>
        <v>0</v>
      </c>
      <c r="AC49" s="22">
        <f t="shared" si="9"/>
        <v>0</v>
      </c>
      <c r="AD49" s="22">
        <f t="shared" si="9"/>
        <v>0</v>
      </c>
      <c r="AE49" s="22">
        <f t="shared" si="9"/>
        <v>0</v>
      </c>
      <c r="AF49" s="22">
        <f t="shared" si="9"/>
        <v>0</v>
      </c>
      <c r="AG49" s="22">
        <f t="shared" si="9"/>
        <v>0</v>
      </c>
      <c r="AH49" s="22">
        <f t="shared" si="9"/>
        <v>0</v>
      </c>
      <c r="AI49" s="22">
        <f t="shared" si="9"/>
        <v>0</v>
      </c>
      <c r="AJ49" s="22">
        <f t="shared" si="9"/>
        <v>0</v>
      </c>
      <c r="AK49" s="22">
        <f t="shared" si="9"/>
        <v>0</v>
      </c>
      <c r="AL49" s="22">
        <f t="shared" si="9"/>
        <v>0</v>
      </c>
      <c r="AM49" s="22">
        <f t="shared" si="9"/>
        <v>125196</v>
      </c>
      <c r="AN49" s="22"/>
      <c r="AO49" s="22"/>
      <c r="AP49" s="26"/>
    </row>
    <row r="50" spans="1:42" ht="82.5" customHeight="1" hidden="1" thickBot="1">
      <c r="A50" s="124" t="s">
        <v>44</v>
      </c>
      <c r="B50" s="124"/>
      <c r="C50" s="47"/>
      <c r="D50" s="47">
        <f>D51+D52</f>
        <v>7.82</v>
      </c>
      <c r="E50" s="47">
        <f t="shared" si="7"/>
        <v>123557.59999999999</v>
      </c>
      <c r="F50" s="47">
        <f>F51+F52</f>
        <v>0</v>
      </c>
      <c r="G50" s="47">
        <f>G51+G52</f>
        <v>123557.59999999999</v>
      </c>
      <c r="H50" s="51">
        <f>SUM(H51:H57)</f>
        <v>0.755</v>
      </c>
      <c r="I50" s="51">
        <v>0</v>
      </c>
      <c r="J50" s="47">
        <f t="shared" si="8"/>
        <v>30000</v>
      </c>
      <c r="K50" s="47">
        <f>SUM(K51:K57)</f>
        <v>0</v>
      </c>
      <c r="L50" s="61">
        <f>SUM(L51:L57)</f>
        <v>30000</v>
      </c>
      <c r="M50" s="47">
        <f>M53+M54+M55</f>
        <v>4.8</v>
      </c>
      <c r="N50" s="47">
        <f aca="true" t="shared" si="10" ref="N50:N57">O50+AM50</f>
        <v>178179.69</v>
      </c>
      <c r="O50" s="47">
        <f>O53+O54+O55</f>
        <v>0</v>
      </c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1">
        <f>AM53+AM54+AM55</f>
        <v>178179.69</v>
      </c>
      <c r="AN50" s="31"/>
      <c r="AO50" s="31"/>
      <c r="AP50" s="18"/>
    </row>
    <row r="51" spans="1:42" ht="73.5" customHeight="1" hidden="1">
      <c r="A51" s="62" t="s">
        <v>2</v>
      </c>
      <c r="B51" s="43" t="s">
        <v>23</v>
      </c>
      <c r="C51" s="63" t="s">
        <v>18</v>
      </c>
      <c r="D51" s="47">
        <v>0.24</v>
      </c>
      <c r="E51" s="47">
        <f t="shared" si="7"/>
        <v>27362.09</v>
      </c>
      <c r="F51" s="47">
        <v>0</v>
      </c>
      <c r="G51" s="47">
        <v>27362.09</v>
      </c>
      <c r="H51" s="47">
        <v>0</v>
      </c>
      <c r="I51" s="47"/>
      <c r="J51" s="47">
        <f t="shared" si="8"/>
        <v>0</v>
      </c>
      <c r="K51" s="47">
        <v>0</v>
      </c>
      <c r="L51" s="61">
        <v>0</v>
      </c>
      <c r="M51" s="47">
        <v>0</v>
      </c>
      <c r="N51" s="47">
        <f t="shared" si="10"/>
        <v>0</v>
      </c>
      <c r="O51" s="47">
        <v>0</v>
      </c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1">
        <v>0</v>
      </c>
      <c r="AN51" s="31"/>
      <c r="AO51" s="31"/>
      <c r="AP51" s="18"/>
    </row>
    <row r="52" spans="1:42" ht="105" customHeight="1" hidden="1">
      <c r="A52" s="62" t="s">
        <v>25</v>
      </c>
      <c r="B52" s="43" t="s">
        <v>27</v>
      </c>
      <c r="C52" s="63" t="s">
        <v>18</v>
      </c>
      <c r="D52" s="47">
        <v>7.58</v>
      </c>
      <c r="E52" s="47">
        <f t="shared" si="7"/>
        <v>96195.51</v>
      </c>
      <c r="F52" s="47">
        <v>0</v>
      </c>
      <c r="G52" s="47">
        <v>96195.51</v>
      </c>
      <c r="H52" s="47">
        <v>0</v>
      </c>
      <c r="I52" s="47"/>
      <c r="J52" s="47">
        <f t="shared" si="8"/>
        <v>0</v>
      </c>
      <c r="K52" s="47">
        <v>0</v>
      </c>
      <c r="L52" s="61">
        <v>0</v>
      </c>
      <c r="M52" s="47">
        <v>0</v>
      </c>
      <c r="N52" s="47">
        <f t="shared" si="10"/>
        <v>0</v>
      </c>
      <c r="O52" s="47">
        <v>0</v>
      </c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1">
        <v>0</v>
      </c>
      <c r="AN52" s="31"/>
      <c r="AO52" s="31"/>
      <c r="AP52" s="18"/>
    </row>
    <row r="53" spans="1:42" ht="86.25" customHeight="1" hidden="1">
      <c r="A53" s="62" t="s">
        <v>50</v>
      </c>
      <c r="B53" s="43" t="s">
        <v>31</v>
      </c>
      <c r="C53" s="63" t="s">
        <v>33</v>
      </c>
      <c r="D53" s="47">
        <v>0</v>
      </c>
      <c r="E53" s="47">
        <f t="shared" si="7"/>
        <v>0</v>
      </c>
      <c r="F53" s="47">
        <v>0</v>
      </c>
      <c r="G53" s="47">
        <v>0</v>
      </c>
      <c r="H53" s="47">
        <v>0</v>
      </c>
      <c r="I53" s="47"/>
      <c r="J53" s="47">
        <f t="shared" si="8"/>
        <v>0</v>
      </c>
      <c r="K53" s="47">
        <v>0</v>
      </c>
      <c r="L53" s="61">
        <v>0</v>
      </c>
      <c r="M53" s="47">
        <v>0</v>
      </c>
      <c r="N53" s="47">
        <f t="shared" si="10"/>
        <v>0</v>
      </c>
      <c r="O53" s="47">
        <v>0</v>
      </c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1">
        <v>0</v>
      </c>
      <c r="AN53" s="31"/>
      <c r="AO53" s="31"/>
      <c r="AP53" s="18"/>
    </row>
    <row r="54" spans="1:42" ht="110.25" customHeight="1" hidden="1">
      <c r="A54" s="62" t="s">
        <v>51</v>
      </c>
      <c r="B54" s="43" t="s">
        <v>49</v>
      </c>
      <c r="C54" s="63" t="s">
        <v>30</v>
      </c>
      <c r="D54" s="47">
        <v>0</v>
      </c>
      <c r="E54" s="47">
        <f t="shared" si="7"/>
        <v>0</v>
      </c>
      <c r="F54" s="47">
        <v>0</v>
      </c>
      <c r="G54" s="47">
        <v>0</v>
      </c>
      <c r="H54" s="51">
        <v>0.755</v>
      </c>
      <c r="I54" s="51"/>
      <c r="J54" s="47">
        <f t="shared" si="8"/>
        <v>30000</v>
      </c>
      <c r="K54" s="47">
        <v>0</v>
      </c>
      <c r="L54" s="61">
        <v>30000</v>
      </c>
      <c r="M54" s="47">
        <v>4.8</v>
      </c>
      <c r="N54" s="47">
        <f t="shared" si="10"/>
        <v>148179.69</v>
      </c>
      <c r="O54" s="47">
        <v>0</v>
      </c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1">
        <v>148179.69</v>
      </c>
      <c r="AN54" s="31"/>
      <c r="AO54" s="31"/>
      <c r="AP54" s="18"/>
    </row>
    <row r="55" spans="1:42" ht="69.75" customHeight="1" hidden="1">
      <c r="A55" s="62" t="s">
        <v>52</v>
      </c>
      <c r="B55" s="43" t="s">
        <v>36</v>
      </c>
      <c r="C55" s="63" t="s">
        <v>32</v>
      </c>
      <c r="D55" s="47">
        <v>0</v>
      </c>
      <c r="E55" s="47">
        <f t="shared" si="7"/>
        <v>0</v>
      </c>
      <c r="F55" s="47">
        <v>0</v>
      </c>
      <c r="G55" s="47">
        <v>0</v>
      </c>
      <c r="H55" s="47">
        <v>0</v>
      </c>
      <c r="I55" s="47"/>
      <c r="J55" s="47">
        <f t="shared" si="8"/>
        <v>0</v>
      </c>
      <c r="K55" s="47">
        <v>0</v>
      </c>
      <c r="L55" s="61">
        <v>0</v>
      </c>
      <c r="M55" s="47">
        <v>0</v>
      </c>
      <c r="N55" s="47">
        <f t="shared" si="10"/>
        <v>30000</v>
      </c>
      <c r="O55" s="47">
        <v>0</v>
      </c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1">
        <v>30000</v>
      </c>
      <c r="AN55" s="31"/>
      <c r="AO55" s="31"/>
      <c r="AP55" s="18"/>
    </row>
    <row r="56" spans="1:42" ht="71.25" customHeight="1" hidden="1">
      <c r="A56" s="62" t="s">
        <v>42</v>
      </c>
      <c r="B56" s="43" t="s">
        <v>37</v>
      </c>
      <c r="C56" s="63" t="s">
        <v>29</v>
      </c>
      <c r="D56" s="47">
        <v>0</v>
      </c>
      <c r="E56" s="47">
        <f t="shared" si="7"/>
        <v>0</v>
      </c>
      <c r="F56" s="47">
        <v>0</v>
      </c>
      <c r="G56" s="47">
        <v>0</v>
      </c>
      <c r="H56" s="47">
        <v>0</v>
      </c>
      <c r="I56" s="47"/>
      <c r="J56" s="47">
        <f t="shared" si="8"/>
        <v>0</v>
      </c>
      <c r="K56" s="47">
        <v>0</v>
      </c>
      <c r="L56" s="61">
        <v>0</v>
      </c>
      <c r="M56" s="47">
        <v>0</v>
      </c>
      <c r="N56" s="47">
        <f t="shared" si="10"/>
        <v>0</v>
      </c>
      <c r="O56" s="47">
        <v>0</v>
      </c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1">
        <v>0</v>
      </c>
      <c r="AN56" s="31"/>
      <c r="AO56" s="31"/>
      <c r="AP56" s="18"/>
    </row>
    <row r="57" spans="1:42" ht="74.25" customHeight="1" hidden="1">
      <c r="A57" s="62" t="s">
        <v>28</v>
      </c>
      <c r="B57" s="43" t="s">
        <v>38</v>
      </c>
      <c r="C57" s="63" t="s">
        <v>34</v>
      </c>
      <c r="D57" s="47">
        <v>0</v>
      </c>
      <c r="E57" s="47">
        <f t="shared" si="7"/>
        <v>0</v>
      </c>
      <c r="F57" s="47">
        <v>0</v>
      </c>
      <c r="G57" s="47">
        <v>0</v>
      </c>
      <c r="H57" s="47">
        <v>0</v>
      </c>
      <c r="I57" s="47"/>
      <c r="J57" s="47">
        <f t="shared" si="8"/>
        <v>0</v>
      </c>
      <c r="K57" s="47">
        <v>0</v>
      </c>
      <c r="L57" s="61">
        <v>0</v>
      </c>
      <c r="M57" s="47">
        <v>0</v>
      </c>
      <c r="N57" s="47">
        <f t="shared" si="10"/>
        <v>0</v>
      </c>
      <c r="O57" s="47">
        <v>0</v>
      </c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1">
        <v>0</v>
      </c>
      <c r="AN57" s="31"/>
      <c r="AO57" s="31"/>
      <c r="AP57" s="18"/>
    </row>
    <row r="58" spans="1:42" ht="98.25" customHeight="1" hidden="1">
      <c r="A58" s="64" t="s">
        <v>3</v>
      </c>
      <c r="B58" s="43" t="s">
        <v>46</v>
      </c>
      <c r="C58" s="49" t="s">
        <v>17</v>
      </c>
      <c r="D58" s="31">
        <v>0</v>
      </c>
      <c r="E58" s="31">
        <v>0</v>
      </c>
      <c r="F58" s="31">
        <v>0</v>
      </c>
      <c r="G58" s="31">
        <v>0</v>
      </c>
      <c r="H58" s="31">
        <v>1.1</v>
      </c>
      <c r="I58" s="31"/>
      <c r="J58" s="31">
        <f>K58+L58</f>
        <v>28392.25</v>
      </c>
      <c r="K58" s="31">
        <v>0</v>
      </c>
      <c r="L58" s="32">
        <v>28392.25</v>
      </c>
      <c r="M58" s="31">
        <v>0</v>
      </c>
      <c r="N58" s="31">
        <v>0</v>
      </c>
      <c r="O58" s="31">
        <v>0</v>
      </c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>
        <v>0</v>
      </c>
      <c r="AN58" s="31"/>
      <c r="AO58" s="31"/>
      <c r="AP58" s="18"/>
    </row>
    <row r="59" spans="1:42" ht="99" customHeight="1">
      <c r="A59" s="29" t="s">
        <v>50</v>
      </c>
      <c r="B59" s="43" t="s">
        <v>68</v>
      </c>
      <c r="C59" s="29" t="s">
        <v>160</v>
      </c>
      <c r="D59" s="31"/>
      <c r="E59" s="31"/>
      <c r="F59" s="31"/>
      <c r="G59" s="31"/>
      <c r="H59" s="31"/>
      <c r="I59" s="31"/>
      <c r="J59" s="31"/>
      <c r="K59" s="31"/>
      <c r="L59" s="32"/>
      <c r="M59" s="31">
        <v>2.31</v>
      </c>
      <c r="N59" s="31">
        <f>O59+AM59</f>
        <v>43000</v>
      </c>
      <c r="O59" s="31">
        <v>0</v>
      </c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>
        <v>43000</v>
      </c>
      <c r="AN59" s="31"/>
      <c r="AO59" s="31"/>
      <c r="AP59" s="18"/>
    </row>
    <row r="60" spans="1:42" ht="80.25" customHeight="1">
      <c r="A60" s="29" t="s">
        <v>51</v>
      </c>
      <c r="B60" s="43" t="s">
        <v>64</v>
      </c>
      <c r="C60" s="29" t="s">
        <v>160</v>
      </c>
      <c r="D60" s="31"/>
      <c r="E60" s="31"/>
      <c r="F60" s="31"/>
      <c r="G60" s="31"/>
      <c r="H60" s="31"/>
      <c r="I60" s="31"/>
      <c r="J60" s="31"/>
      <c r="K60" s="31"/>
      <c r="L60" s="32"/>
      <c r="M60" s="31">
        <v>10</v>
      </c>
      <c r="N60" s="111">
        <f>O60+AM60</f>
        <v>98196</v>
      </c>
      <c r="O60" s="31">
        <v>16000</v>
      </c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2">
        <v>82196</v>
      </c>
      <c r="AN60" s="31"/>
      <c r="AO60" s="31"/>
      <c r="AP60" s="18"/>
    </row>
    <row r="61" spans="1:42" ht="105.75" customHeight="1" hidden="1">
      <c r="A61" s="29" t="s">
        <v>52</v>
      </c>
      <c r="B61" s="43"/>
      <c r="C61" s="29" t="s">
        <v>15</v>
      </c>
      <c r="D61" s="31"/>
      <c r="E61" s="31"/>
      <c r="F61" s="31"/>
      <c r="G61" s="31"/>
      <c r="H61" s="36"/>
      <c r="I61" s="36"/>
      <c r="J61" s="31"/>
      <c r="K61" s="31"/>
      <c r="L61" s="32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18"/>
    </row>
    <row r="62" spans="1:42" ht="90.75" customHeight="1" hidden="1">
      <c r="A62" s="29" t="s">
        <v>19</v>
      </c>
      <c r="B62" s="43"/>
      <c r="C62" s="29" t="s">
        <v>17</v>
      </c>
      <c r="D62" s="31"/>
      <c r="E62" s="31"/>
      <c r="F62" s="31"/>
      <c r="G62" s="31"/>
      <c r="H62" s="31"/>
      <c r="I62" s="31"/>
      <c r="J62" s="31"/>
      <c r="K62" s="31"/>
      <c r="L62" s="32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18"/>
    </row>
    <row r="63" spans="1:42" ht="72" customHeight="1">
      <c r="A63" s="29" t="s">
        <v>52</v>
      </c>
      <c r="B63" s="100" t="s">
        <v>146</v>
      </c>
      <c r="C63" s="29" t="s">
        <v>160</v>
      </c>
      <c r="D63" s="31"/>
      <c r="E63" s="31"/>
      <c r="F63" s="31"/>
      <c r="G63" s="31"/>
      <c r="H63" s="31"/>
      <c r="I63" s="31"/>
      <c r="J63" s="31"/>
      <c r="K63" s="31"/>
      <c r="L63" s="32"/>
      <c r="M63" s="31">
        <v>5</v>
      </c>
      <c r="N63" s="31">
        <f>O63+AM63</f>
        <v>42000</v>
      </c>
      <c r="O63" s="31">
        <v>42000</v>
      </c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>
        <v>0</v>
      </c>
      <c r="AN63" s="31"/>
      <c r="AO63" s="31"/>
      <c r="AP63" s="18"/>
    </row>
    <row r="64" spans="1:42" ht="81.75" customHeight="1">
      <c r="A64" s="29" t="s">
        <v>53</v>
      </c>
      <c r="B64" s="43" t="s">
        <v>66</v>
      </c>
      <c r="C64" s="29" t="s">
        <v>159</v>
      </c>
      <c r="D64" s="31"/>
      <c r="E64" s="31"/>
      <c r="F64" s="31"/>
      <c r="G64" s="31"/>
      <c r="H64" s="31"/>
      <c r="I64" s="31"/>
      <c r="J64" s="31"/>
      <c r="K64" s="31"/>
      <c r="L64" s="32"/>
      <c r="M64" s="31">
        <v>10</v>
      </c>
      <c r="N64" s="31">
        <f>O64+AM64</f>
        <v>80000</v>
      </c>
      <c r="O64" s="31">
        <v>80000</v>
      </c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>
        <v>0</v>
      </c>
      <c r="AN64" s="31"/>
      <c r="AO64" s="31"/>
      <c r="AP64" s="18"/>
    </row>
    <row r="65" spans="1:42" ht="70.5" customHeight="1">
      <c r="A65" s="118" t="s">
        <v>153</v>
      </c>
      <c r="B65" s="119"/>
      <c r="C65" s="20">
        <v>2017</v>
      </c>
      <c r="D65" s="21"/>
      <c r="E65" s="21"/>
      <c r="F65" s="21"/>
      <c r="G65" s="65"/>
      <c r="H65" s="65"/>
      <c r="I65" s="65"/>
      <c r="J65" s="21"/>
      <c r="K65" s="21"/>
      <c r="L65" s="66"/>
      <c r="M65" s="21">
        <f>M73+M98+M111</f>
        <v>44.494</v>
      </c>
      <c r="N65" s="21">
        <f>O65+AO65+AP65</f>
        <v>725419.7080000001</v>
      </c>
      <c r="O65" s="21">
        <f>O73+O85+O98+O111+O134+O135</f>
        <v>509737.5</v>
      </c>
      <c r="P65" s="21" t="e">
        <f aca="true" t="shared" si="11" ref="P65:AO65">P73+P85+P98+P111</f>
        <v>#REF!</v>
      </c>
      <c r="Q65" s="21" t="e">
        <f t="shared" si="11"/>
        <v>#REF!</v>
      </c>
      <c r="R65" s="21" t="e">
        <f t="shared" si="11"/>
        <v>#REF!</v>
      </c>
      <c r="S65" s="21" t="e">
        <f t="shared" si="11"/>
        <v>#REF!</v>
      </c>
      <c r="T65" s="21" t="e">
        <f t="shared" si="11"/>
        <v>#REF!</v>
      </c>
      <c r="U65" s="21" t="e">
        <f t="shared" si="11"/>
        <v>#REF!</v>
      </c>
      <c r="V65" s="21" t="e">
        <f t="shared" si="11"/>
        <v>#REF!</v>
      </c>
      <c r="W65" s="21" t="e">
        <f t="shared" si="11"/>
        <v>#REF!</v>
      </c>
      <c r="X65" s="21" t="e">
        <f t="shared" si="11"/>
        <v>#REF!</v>
      </c>
      <c r="Y65" s="21" t="e">
        <f t="shared" si="11"/>
        <v>#REF!</v>
      </c>
      <c r="Z65" s="21" t="e">
        <f t="shared" si="11"/>
        <v>#REF!</v>
      </c>
      <c r="AA65" s="21" t="e">
        <f t="shared" si="11"/>
        <v>#REF!</v>
      </c>
      <c r="AB65" s="21" t="e">
        <f t="shared" si="11"/>
        <v>#REF!</v>
      </c>
      <c r="AC65" s="21" t="e">
        <f t="shared" si="11"/>
        <v>#REF!</v>
      </c>
      <c r="AD65" s="21" t="e">
        <f t="shared" si="11"/>
        <v>#REF!</v>
      </c>
      <c r="AE65" s="21" t="e">
        <f t="shared" si="11"/>
        <v>#REF!</v>
      </c>
      <c r="AF65" s="21" t="e">
        <f t="shared" si="11"/>
        <v>#REF!</v>
      </c>
      <c r="AG65" s="21" t="e">
        <f t="shared" si="11"/>
        <v>#REF!</v>
      </c>
      <c r="AH65" s="21" t="e">
        <f t="shared" si="11"/>
        <v>#REF!</v>
      </c>
      <c r="AI65" s="21" t="e">
        <f t="shared" si="11"/>
        <v>#REF!</v>
      </c>
      <c r="AJ65" s="21" t="e">
        <f t="shared" si="11"/>
        <v>#REF!</v>
      </c>
      <c r="AK65" s="21" t="e">
        <f t="shared" si="11"/>
        <v>#REF!</v>
      </c>
      <c r="AL65" s="21" t="e">
        <f t="shared" si="11"/>
        <v>#REF!</v>
      </c>
      <c r="AM65" s="21">
        <f t="shared" si="11"/>
        <v>0</v>
      </c>
      <c r="AN65" s="21">
        <f t="shared" si="11"/>
        <v>0</v>
      </c>
      <c r="AO65" s="21">
        <f t="shared" si="11"/>
        <v>194266.58000000002</v>
      </c>
      <c r="AP65" s="21">
        <f>AP73+AP85+AP98+AP111</f>
        <v>21415.628</v>
      </c>
    </row>
    <row r="66" spans="1:42" ht="78.75" customHeight="1" hidden="1">
      <c r="A66" s="64"/>
      <c r="B66" s="43"/>
      <c r="C66" s="64"/>
      <c r="D66" s="30"/>
      <c r="E66" s="30"/>
      <c r="F66" s="30"/>
      <c r="G66" s="30"/>
      <c r="H66" s="46"/>
      <c r="I66" s="67"/>
      <c r="J66" s="30"/>
      <c r="K66" s="30"/>
      <c r="L66" s="68"/>
      <c r="M66" s="46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</row>
    <row r="67" spans="1:42" ht="57" customHeight="1" hidden="1">
      <c r="A67" s="64"/>
      <c r="B67" s="43"/>
      <c r="C67" s="64"/>
      <c r="D67" s="30"/>
      <c r="E67" s="30"/>
      <c r="F67" s="30"/>
      <c r="G67" s="30"/>
      <c r="H67" s="46"/>
      <c r="I67" s="67"/>
      <c r="J67" s="30"/>
      <c r="K67" s="30"/>
      <c r="L67" s="68"/>
      <c r="M67" s="46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</row>
    <row r="68" spans="1:42" ht="65.25" customHeight="1" hidden="1">
      <c r="A68" s="64"/>
      <c r="B68" s="43"/>
      <c r="C68" s="64"/>
      <c r="D68" s="30"/>
      <c r="E68" s="30"/>
      <c r="F68" s="30"/>
      <c r="G68" s="30"/>
      <c r="H68" s="46"/>
      <c r="I68" s="67"/>
      <c r="J68" s="30"/>
      <c r="K68" s="30"/>
      <c r="L68" s="68"/>
      <c r="M68" s="46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</row>
    <row r="69" spans="1:42" ht="62.25" customHeight="1" hidden="1">
      <c r="A69" s="64"/>
      <c r="B69" s="43"/>
      <c r="C69" s="64"/>
      <c r="D69" s="30"/>
      <c r="E69" s="30"/>
      <c r="F69" s="30"/>
      <c r="G69" s="30"/>
      <c r="H69" s="46"/>
      <c r="I69" s="67"/>
      <c r="J69" s="30"/>
      <c r="K69" s="30"/>
      <c r="L69" s="68"/>
      <c r="M69" s="46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</row>
    <row r="70" spans="1:42" ht="50.25" customHeight="1" hidden="1">
      <c r="A70" s="64"/>
      <c r="B70" s="43"/>
      <c r="C70" s="64"/>
      <c r="D70" s="30"/>
      <c r="E70" s="30"/>
      <c r="F70" s="30"/>
      <c r="G70" s="30"/>
      <c r="H70" s="46"/>
      <c r="I70" s="67"/>
      <c r="J70" s="30"/>
      <c r="K70" s="30"/>
      <c r="L70" s="68"/>
      <c r="M70" s="46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</row>
    <row r="71" spans="1:42" ht="62.25" customHeight="1" hidden="1" thickBot="1">
      <c r="A71" s="64"/>
      <c r="B71" s="43"/>
      <c r="C71" s="64"/>
      <c r="D71" s="30"/>
      <c r="E71" s="30"/>
      <c r="F71" s="30"/>
      <c r="G71" s="30"/>
      <c r="H71" s="46"/>
      <c r="I71" s="67"/>
      <c r="J71" s="30"/>
      <c r="K71" s="30"/>
      <c r="L71" s="68"/>
      <c r="M71" s="46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</row>
    <row r="72" spans="1:42" ht="57" customHeight="1" hidden="1">
      <c r="A72" s="64"/>
      <c r="B72" s="43"/>
      <c r="C72" s="64"/>
      <c r="D72" s="30"/>
      <c r="E72" s="30"/>
      <c r="F72" s="30"/>
      <c r="G72" s="30"/>
      <c r="H72" s="30"/>
      <c r="I72" s="30"/>
      <c r="J72" s="30"/>
      <c r="K72" s="30"/>
      <c r="L72" s="68"/>
      <c r="M72" s="46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</row>
    <row r="73" spans="1:42" ht="45">
      <c r="A73" s="69" t="s">
        <v>50</v>
      </c>
      <c r="B73" s="70" t="s">
        <v>75</v>
      </c>
      <c r="C73" s="69" t="s">
        <v>76</v>
      </c>
      <c r="D73" s="71"/>
      <c r="E73" s="71"/>
      <c r="F73" s="71"/>
      <c r="G73" s="71"/>
      <c r="H73" s="72"/>
      <c r="I73" s="73"/>
      <c r="J73" s="71"/>
      <c r="K73" s="71"/>
      <c r="L73" s="74"/>
      <c r="M73" s="71">
        <f>SUM(M74:M84)</f>
        <v>21.593999999999998</v>
      </c>
      <c r="N73" s="71">
        <f>O73+AM73+AN73+AO73+AP73</f>
        <v>300071.50800000003</v>
      </c>
      <c r="O73" s="71">
        <f>SUM(O74:O84)</f>
        <v>93989.30000000002</v>
      </c>
      <c r="P73" s="71">
        <f aca="true" t="shared" si="12" ref="P73:AP73">SUM(P74:P84)</f>
        <v>0</v>
      </c>
      <c r="Q73" s="71">
        <f t="shared" si="12"/>
        <v>0</v>
      </c>
      <c r="R73" s="71">
        <f t="shared" si="12"/>
        <v>0</v>
      </c>
      <c r="S73" s="71">
        <f t="shared" si="12"/>
        <v>0</v>
      </c>
      <c r="T73" s="71">
        <f t="shared" si="12"/>
        <v>0</v>
      </c>
      <c r="U73" s="71">
        <f t="shared" si="12"/>
        <v>0</v>
      </c>
      <c r="V73" s="71">
        <f t="shared" si="12"/>
        <v>0</v>
      </c>
      <c r="W73" s="71">
        <f t="shared" si="12"/>
        <v>0</v>
      </c>
      <c r="X73" s="71">
        <f t="shared" si="12"/>
        <v>0</v>
      </c>
      <c r="Y73" s="71">
        <f t="shared" si="12"/>
        <v>0</v>
      </c>
      <c r="Z73" s="71">
        <f t="shared" si="12"/>
        <v>0</v>
      </c>
      <c r="AA73" s="71">
        <f t="shared" si="12"/>
        <v>0</v>
      </c>
      <c r="AB73" s="71">
        <f t="shared" si="12"/>
        <v>0</v>
      </c>
      <c r="AC73" s="71">
        <f t="shared" si="12"/>
        <v>0</v>
      </c>
      <c r="AD73" s="71">
        <f t="shared" si="12"/>
        <v>0</v>
      </c>
      <c r="AE73" s="71">
        <f t="shared" si="12"/>
        <v>0</v>
      </c>
      <c r="AF73" s="71">
        <f t="shared" si="12"/>
        <v>0</v>
      </c>
      <c r="AG73" s="71">
        <f t="shared" si="12"/>
        <v>0</v>
      </c>
      <c r="AH73" s="71">
        <f t="shared" si="12"/>
        <v>0</v>
      </c>
      <c r="AI73" s="71">
        <f t="shared" si="12"/>
        <v>0</v>
      </c>
      <c r="AJ73" s="71">
        <f t="shared" si="12"/>
        <v>0</v>
      </c>
      <c r="AK73" s="71">
        <f t="shared" si="12"/>
        <v>0</v>
      </c>
      <c r="AL73" s="71">
        <f t="shared" si="12"/>
        <v>0</v>
      </c>
      <c r="AM73" s="71">
        <f t="shared" si="12"/>
        <v>0</v>
      </c>
      <c r="AN73" s="71">
        <f t="shared" si="12"/>
        <v>0</v>
      </c>
      <c r="AO73" s="71">
        <f t="shared" si="12"/>
        <v>194266.58000000002</v>
      </c>
      <c r="AP73" s="71">
        <f t="shared" si="12"/>
        <v>11815.628</v>
      </c>
    </row>
    <row r="74" spans="1:42" ht="69.75">
      <c r="A74" s="75" t="s">
        <v>2</v>
      </c>
      <c r="B74" s="116" t="s">
        <v>77</v>
      </c>
      <c r="C74" s="77" t="s">
        <v>76</v>
      </c>
      <c r="D74" s="76"/>
      <c r="E74" s="76"/>
      <c r="F74" s="76"/>
      <c r="G74" s="76"/>
      <c r="H74" s="76"/>
      <c r="I74" s="76"/>
      <c r="J74" s="76"/>
      <c r="K74" s="78"/>
      <c r="L74" s="79"/>
      <c r="M74" s="80">
        <v>0.7</v>
      </c>
      <c r="N74" s="81">
        <f aca="true" t="shared" si="13" ref="N74:N82">O74+AO74+AP74</f>
        <v>7446.316</v>
      </c>
      <c r="O74" s="81">
        <v>4287.1</v>
      </c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>
        <v>2786.9</v>
      </c>
      <c r="AP74" s="81">
        <v>372.316</v>
      </c>
    </row>
    <row r="75" spans="1:42" ht="102" customHeight="1">
      <c r="A75" s="75" t="s">
        <v>25</v>
      </c>
      <c r="B75" s="116" t="s">
        <v>78</v>
      </c>
      <c r="C75" s="77" t="s">
        <v>76</v>
      </c>
      <c r="D75" s="76"/>
      <c r="E75" s="76"/>
      <c r="F75" s="76"/>
      <c r="G75" s="76"/>
      <c r="H75" s="76"/>
      <c r="I75" s="76"/>
      <c r="J75" s="76"/>
      <c r="K75" s="78"/>
      <c r="L75" s="79"/>
      <c r="M75" s="80">
        <v>2.06</v>
      </c>
      <c r="N75" s="81">
        <f t="shared" si="13"/>
        <v>36919.08</v>
      </c>
      <c r="O75" s="81">
        <v>9229.8</v>
      </c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>
        <v>25843.33</v>
      </c>
      <c r="AP75" s="81">
        <v>1845.95</v>
      </c>
    </row>
    <row r="76" spans="1:42" ht="66" customHeight="1">
      <c r="A76" s="75" t="s">
        <v>79</v>
      </c>
      <c r="B76" s="116" t="s">
        <v>80</v>
      </c>
      <c r="C76" s="77" t="s">
        <v>76</v>
      </c>
      <c r="D76" s="76"/>
      <c r="E76" s="76"/>
      <c r="F76" s="76"/>
      <c r="G76" s="76"/>
      <c r="H76" s="76"/>
      <c r="I76" s="76"/>
      <c r="J76" s="76"/>
      <c r="K76" s="78"/>
      <c r="L76" s="79"/>
      <c r="M76" s="80">
        <v>1.2</v>
      </c>
      <c r="N76" s="81">
        <f t="shared" si="13"/>
        <v>27043.85</v>
      </c>
      <c r="O76" s="81">
        <v>6761</v>
      </c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>
        <v>18930.66</v>
      </c>
      <c r="AP76" s="81">
        <v>1352.19</v>
      </c>
    </row>
    <row r="77" spans="1:42" ht="46.5">
      <c r="A77" s="75" t="s">
        <v>81</v>
      </c>
      <c r="B77" s="116" t="s">
        <v>82</v>
      </c>
      <c r="C77" s="77" t="s">
        <v>76</v>
      </c>
      <c r="D77" s="76"/>
      <c r="E77" s="76"/>
      <c r="F77" s="76"/>
      <c r="G77" s="76"/>
      <c r="H77" s="76"/>
      <c r="I77" s="76"/>
      <c r="J77" s="76"/>
      <c r="K77" s="78"/>
      <c r="L77" s="79"/>
      <c r="M77" s="80">
        <v>4.2</v>
      </c>
      <c r="N77" s="81">
        <f t="shared" si="13"/>
        <v>25862.29</v>
      </c>
      <c r="O77" s="81">
        <v>6465.6</v>
      </c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>
        <v>18103.58</v>
      </c>
      <c r="AP77" s="81">
        <v>1293.11</v>
      </c>
    </row>
    <row r="78" spans="1:42" ht="46.5">
      <c r="A78" s="75" t="s">
        <v>83</v>
      </c>
      <c r="B78" s="116" t="s">
        <v>84</v>
      </c>
      <c r="C78" s="77" t="s">
        <v>76</v>
      </c>
      <c r="D78" s="76"/>
      <c r="E78" s="76"/>
      <c r="F78" s="76"/>
      <c r="G78" s="76"/>
      <c r="H78" s="76"/>
      <c r="I78" s="76"/>
      <c r="J78" s="76"/>
      <c r="K78" s="78"/>
      <c r="L78" s="79"/>
      <c r="M78" s="80">
        <v>2.2</v>
      </c>
      <c r="N78" s="81">
        <f t="shared" si="13"/>
        <v>23372.168999999998</v>
      </c>
      <c r="O78" s="81">
        <v>5843.1</v>
      </c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>
        <v>16360.464</v>
      </c>
      <c r="AP78" s="81">
        <v>1168.605</v>
      </c>
    </row>
    <row r="79" spans="1:42" ht="46.5">
      <c r="A79" s="75" t="s">
        <v>42</v>
      </c>
      <c r="B79" s="116" t="s">
        <v>85</v>
      </c>
      <c r="C79" s="77" t="s">
        <v>76</v>
      </c>
      <c r="D79" s="76"/>
      <c r="E79" s="76"/>
      <c r="F79" s="76"/>
      <c r="G79" s="76"/>
      <c r="H79" s="76"/>
      <c r="I79" s="76"/>
      <c r="J79" s="76"/>
      <c r="K79" s="78"/>
      <c r="L79" s="79"/>
      <c r="M79" s="78">
        <v>0.6</v>
      </c>
      <c r="N79" s="81">
        <f t="shared" si="13"/>
        <v>14389.556999999999</v>
      </c>
      <c r="O79" s="81">
        <v>5244.2</v>
      </c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>
        <v>8425.88</v>
      </c>
      <c r="AP79" s="81">
        <v>719.477</v>
      </c>
    </row>
    <row r="80" spans="1:42" ht="69.75">
      <c r="A80" s="75" t="s">
        <v>28</v>
      </c>
      <c r="B80" s="101" t="s">
        <v>87</v>
      </c>
      <c r="C80" s="77" t="s">
        <v>76</v>
      </c>
      <c r="D80" s="76"/>
      <c r="E80" s="76"/>
      <c r="F80" s="76"/>
      <c r="G80" s="76"/>
      <c r="H80" s="76"/>
      <c r="I80" s="76"/>
      <c r="J80" s="76"/>
      <c r="K80" s="78"/>
      <c r="L80" s="79"/>
      <c r="M80" s="78">
        <v>1.878</v>
      </c>
      <c r="N80" s="81">
        <f t="shared" si="13"/>
        <v>33109.687</v>
      </c>
      <c r="O80" s="81">
        <v>12935.5</v>
      </c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>
        <v>18518.706</v>
      </c>
      <c r="AP80" s="81">
        <v>1655.481</v>
      </c>
    </row>
    <row r="81" spans="1:42" ht="46.5">
      <c r="A81" s="75" t="s">
        <v>86</v>
      </c>
      <c r="B81" s="101" t="s">
        <v>89</v>
      </c>
      <c r="C81" s="77" t="s">
        <v>76</v>
      </c>
      <c r="D81" s="76"/>
      <c r="E81" s="76"/>
      <c r="F81" s="76"/>
      <c r="G81" s="76"/>
      <c r="H81" s="76"/>
      <c r="I81" s="76"/>
      <c r="J81" s="76"/>
      <c r="K81" s="78"/>
      <c r="L81" s="79"/>
      <c r="M81" s="78">
        <v>1.7</v>
      </c>
      <c r="N81" s="81">
        <f t="shared" si="13"/>
        <v>21771.24</v>
      </c>
      <c r="O81" s="81">
        <v>5442.8</v>
      </c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>
        <v>15239.88</v>
      </c>
      <c r="AP81" s="81">
        <v>1088.56</v>
      </c>
    </row>
    <row r="82" spans="1:42" ht="46.5">
      <c r="A82" s="75" t="s">
        <v>88</v>
      </c>
      <c r="B82" s="101" t="s">
        <v>91</v>
      </c>
      <c r="C82" s="77" t="s">
        <v>76</v>
      </c>
      <c r="D82" s="76"/>
      <c r="E82" s="76"/>
      <c r="F82" s="76"/>
      <c r="G82" s="76"/>
      <c r="H82" s="76"/>
      <c r="I82" s="76"/>
      <c r="J82" s="76"/>
      <c r="K82" s="78"/>
      <c r="L82" s="79"/>
      <c r="M82" s="78">
        <v>4.5</v>
      </c>
      <c r="N82" s="81">
        <f t="shared" si="13"/>
        <v>63758.47</v>
      </c>
      <c r="O82" s="81">
        <v>22445</v>
      </c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>
        <v>41313.47</v>
      </c>
      <c r="AP82" s="81">
        <v>0</v>
      </c>
    </row>
    <row r="83" spans="1:42" ht="93">
      <c r="A83" s="75" t="s">
        <v>90</v>
      </c>
      <c r="B83" s="101" t="s">
        <v>93</v>
      </c>
      <c r="C83" s="77" t="s">
        <v>76</v>
      </c>
      <c r="D83" s="76"/>
      <c r="E83" s="76"/>
      <c r="F83" s="76"/>
      <c r="G83" s="76"/>
      <c r="H83" s="76"/>
      <c r="I83" s="76"/>
      <c r="J83" s="76"/>
      <c r="K83" s="78"/>
      <c r="L83" s="79"/>
      <c r="M83" s="82">
        <v>0.356</v>
      </c>
      <c r="N83" s="81">
        <f>O83+AO83+AP83</f>
        <v>5156.2300000000005</v>
      </c>
      <c r="O83" s="81">
        <v>1289.1</v>
      </c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>
        <v>3609.32</v>
      </c>
      <c r="AP83" s="81">
        <v>257.81</v>
      </c>
    </row>
    <row r="84" spans="1:42" ht="46.5">
      <c r="A84" s="75" t="s">
        <v>92</v>
      </c>
      <c r="B84" s="101" t="s">
        <v>94</v>
      </c>
      <c r="C84" s="77" t="s">
        <v>76</v>
      </c>
      <c r="D84" s="76"/>
      <c r="E84" s="76"/>
      <c r="F84" s="76"/>
      <c r="G84" s="76"/>
      <c r="H84" s="76"/>
      <c r="I84" s="76"/>
      <c r="J84" s="76"/>
      <c r="K84" s="78"/>
      <c r="L84" s="79"/>
      <c r="M84" s="82">
        <v>2.2</v>
      </c>
      <c r="N84" s="81">
        <f>O84+AO84</f>
        <v>39180.49</v>
      </c>
      <c r="O84" s="81">
        <v>14046.1</v>
      </c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>
        <v>25134.39</v>
      </c>
      <c r="AP84" s="81">
        <v>2062.129</v>
      </c>
    </row>
    <row r="85" spans="1:42" ht="67.5">
      <c r="A85" s="69" t="s">
        <v>51</v>
      </c>
      <c r="B85" s="70" t="s">
        <v>95</v>
      </c>
      <c r="C85" s="69" t="s">
        <v>76</v>
      </c>
      <c r="D85" s="71"/>
      <c r="E85" s="71"/>
      <c r="F85" s="71"/>
      <c r="G85" s="71"/>
      <c r="H85" s="72"/>
      <c r="I85" s="73"/>
      <c r="J85" s="71"/>
      <c r="K85" s="71"/>
      <c r="L85" s="74"/>
      <c r="M85" s="72"/>
      <c r="N85" s="71">
        <f aca="true" t="shared" si="14" ref="N85:AP85">SUM(N86:N95)</f>
        <v>10750</v>
      </c>
      <c r="O85" s="71">
        <f>SUM(O86:O97)</f>
        <v>9400</v>
      </c>
      <c r="P85" s="71">
        <f t="shared" si="14"/>
        <v>0</v>
      </c>
      <c r="Q85" s="71">
        <f t="shared" si="14"/>
        <v>0</v>
      </c>
      <c r="R85" s="71">
        <f t="shared" si="14"/>
        <v>0</v>
      </c>
      <c r="S85" s="71">
        <f t="shared" si="14"/>
        <v>0</v>
      </c>
      <c r="T85" s="71">
        <f t="shared" si="14"/>
        <v>0</v>
      </c>
      <c r="U85" s="71">
        <f t="shared" si="14"/>
        <v>0</v>
      </c>
      <c r="V85" s="71">
        <f t="shared" si="14"/>
        <v>0</v>
      </c>
      <c r="W85" s="71">
        <f t="shared" si="14"/>
        <v>0</v>
      </c>
      <c r="X85" s="71">
        <f t="shared" si="14"/>
        <v>0</v>
      </c>
      <c r="Y85" s="71">
        <f t="shared" si="14"/>
        <v>0</v>
      </c>
      <c r="Z85" s="71">
        <f t="shared" si="14"/>
        <v>0</v>
      </c>
      <c r="AA85" s="71">
        <f t="shared" si="14"/>
        <v>0</v>
      </c>
      <c r="AB85" s="71">
        <f t="shared" si="14"/>
        <v>0</v>
      </c>
      <c r="AC85" s="71">
        <f t="shared" si="14"/>
        <v>0</v>
      </c>
      <c r="AD85" s="71">
        <f t="shared" si="14"/>
        <v>0</v>
      </c>
      <c r="AE85" s="71">
        <f t="shared" si="14"/>
        <v>0</v>
      </c>
      <c r="AF85" s="71">
        <f t="shared" si="14"/>
        <v>0</v>
      </c>
      <c r="AG85" s="71">
        <f t="shared" si="14"/>
        <v>0</v>
      </c>
      <c r="AH85" s="71">
        <f t="shared" si="14"/>
        <v>0</v>
      </c>
      <c r="AI85" s="71">
        <f t="shared" si="14"/>
        <v>0</v>
      </c>
      <c r="AJ85" s="71">
        <f t="shared" si="14"/>
        <v>0</v>
      </c>
      <c r="AK85" s="71">
        <f t="shared" si="14"/>
        <v>0</v>
      </c>
      <c r="AL85" s="71">
        <f t="shared" si="14"/>
        <v>0</v>
      </c>
      <c r="AM85" s="71">
        <f t="shared" si="14"/>
        <v>0</v>
      </c>
      <c r="AN85" s="71">
        <f t="shared" si="14"/>
        <v>0</v>
      </c>
      <c r="AO85" s="71">
        <f t="shared" si="14"/>
        <v>0</v>
      </c>
      <c r="AP85" s="71">
        <f t="shared" si="14"/>
        <v>2250</v>
      </c>
    </row>
    <row r="86" spans="1:42" ht="46.5">
      <c r="A86" s="75" t="s">
        <v>3</v>
      </c>
      <c r="B86" s="101" t="s">
        <v>97</v>
      </c>
      <c r="C86" s="77" t="s">
        <v>76</v>
      </c>
      <c r="D86" s="76"/>
      <c r="E86" s="76"/>
      <c r="F86" s="76"/>
      <c r="G86" s="76"/>
      <c r="H86" s="76"/>
      <c r="I86" s="76"/>
      <c r="J86" s="76"/>
      <c r="K86" s="78"/>
      <c r="L86" s="79"/>
      <c r="M86" s="82"/>
      <c r="N86" s="83">
        <f aca="true" t="shared" si="15" ref="N86:N94">O86+AP86</f>
        <v>900</v>
      </c>
      <c r="O86" s="81">
        <v>700</v>
      </c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1">
        <v>200</v>
      </c>
    </row>
    <row r="87" spans="1:42" ht="90.75" customHeight="1">
      <c r="A87" s="75" t="s">
        <v>96</v>
      </c>
      <c r="B87" s="101" t="s">
        <v>99</v>
      </c>
      <c r="C87" s="77" t="s">
        <v>76</v>
      </c>
      <c r="D87" s="76"/>
      <c r="E87" s="76"/>
      <c r="F87" s="76"/>
      <c r="G87" s="76"/>
      <c r="H87" s="76"/>
      <c r="I87" s="76"/>
      <c r="J87" s="76"/>
      <c r="K87" s="78"/>
      <c r="L87" s="79"/>
      <c r="M87" s="82">
        <v>2.1</v>
      </c>
      <c r="N87" s="83">
        <f t="shared" si="15"/>
        <v>1300</v>
      </c>
      <c r="O87" s="81">
        <v>900</v>
      </c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1">
        <v>400</v>
      </c>
    </row>
    <row r="88" spans="1:42" ht="108" customHeight="1">
      <c r="A88" s="75" t="s">
        <v>98</v>
      </c>
      <c r="B88" s="101" t="s">
        <v>163</v>
      </c>
      <c r="C88" s="77" t="s">
        <v>76</v>
      </c>
      <c r="D88" s="76"/>
      <c r="E88" s="76"/>
      <c r="F88" s="76"/>
      <c r="G88" s="76"/>
      <c r="H88" s="76"/>
      <c r="I88" s="76"/>
      <c r="J88" s="76"/>
      <c r="K88" s="78"/>
      <c r="L88" s="79"/>
      <c r="M88" s="82">
        <v>2.5</v>
      </c>
      <c r="N88" s="83">
        <f t="shared" si="15"/>
        <v>1500</v>
      </c>
      <c r="O88" s="81">
        <v>1200</v>
      </c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1">
        <v>300</v>
      </c>
    </row>
    <row r="89" spans="1:42" ht="46.5">
      <c r="A89" s="75" t="s">
        <v>100</v>
      </c>
      <c r="B89" s="101" t="s">
        <v>103</v>
      </c>
      <c r="C89" s="77" t="s">
        <v>76</v>
      </c>
      <c r="D89" s="76"/>
      <c r="E89" s="76"/>
      <c r="F89" s="76"/>
      <c r="G89" s="76"/>
      <c r="H89" s="76"/>
      <c r="I89" s="76"/>
      <c r="J89" s="76"/>
      <c r="K89" s="78"/>
      <c r="L89" s="79"/>
      <c r="M89" s="82">
        <v>1.2</v>
      </c>
      <c r="N89" s="83">
        <f t="shared" si="15"/>
        <v>600</v>
      </c>
      <c r="O89" s="81">
        <v>500</v>
      </c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1">
        <v>100</v>
      </c>
    </row>
    <row r="90" spans="1:42" ht="46.5">
      <c r="A90" s="75" t="s">
        <v>19</v>
      </c>
      <c r="B90" s="101" t="s">
        <v>105</v>
      </c>
      <c r="C90" s="77" t="s">
        <v>76</v>
      </c>
      <c r="D90" s="76"/>
      <c r="E90" s="76"/>
      <c r="F90" s="76"/>
      <c r="G90" s="76"/>
      <c r="H90" s="76"/>
      <c r="I90" s="76"/>
      <c r="J90" s="76"/>
      <c r="K90" s="78"/>
      <c r="L90" s="79"/>
      <c r="M90" s="82">
        <v>2</v>
      </c>
      <c r="N90" s="83">
        <f t="shared" si="15"/>
        <v>900</v>
      </c>
      <c r="O90" s="81">
        <v>700</v>
      </c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1">
        <v>200</v>
      </c>
    </row>
    <row r="91" spans="1:42" ht="46.5">
      <c r="A91" s="75" t="s">
        <v>101</v>
      </c>
      <c r="B91" s="101" t="s">
        <v>107</v>
      </c>
      <c r="C91" s="77" t="s">
        <v>76</v>
      </c>
      <c r="D91" s="76"/>
      <c r="E91" s="76"/>
      <c r="F91" s="76"/>
      <c r="G91" s="76"/>
      <c r="H91" s="76"/>
      <c r="I91" s="76"/>
      <c r="J91" s="76"/>
      <c r="K91" s="78"/>
      <c r="L91" s="79"/>
      <c r="M91" s="82">
        <v>1.9</v>
      </c>
      <c r="N91" s="83">
        <f t="shared" si="15"/>
        <v>700</v>
      </c>
      <c r="O91" s="81">
        <v>500</v>
      </c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1">
        <v>200</v>
      </c>
    </row>
    <row r="92" spans="1:42" ht="46.5">
      <c r="A92" s="75" t="s">
        <v>102</v>
      </c>
      <c r="B92" s="101" t="s">
        <v>109</v>
      </c>
      <c r="C92" s="77" t="s">
        <v>76</v>
      </c>
      <c r="D92" s="76"/>
      <c r="E92" s="76"/>
      <c r="F92" s="76"/>
      <c r="G92" s="76"/>
      <c r="H92" s="76"/>
      <c r="I92" s="76"/>
      <c r="J92" s="76"/>
      <c r="K92" s="78"/>
      <c r="L92" s="79"/>
      <c r="M92" s="82">
        <v>1.5</v>
      </c>
      <c r="N92" s="83">
        <f t="shared" si="15"/>
        <v>700</v>
      </c>
      <c r="O92" s="81">
        <v>500</v>
      </c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1">
        <v>200</v>
      </c>
    </row>
    <row r="93" spans="1:42" ht="46.5">
      <c r="A93" s="75" t="s">
        <v>104</v>
      </c>
      <c r="B93" s="101" t="s">
        <v>110</v>
      </c>
      <c r="C93" s="77" t="s">
        <v>76</v>
      </c>
      <c r="D93" s="76"/>
      <c r="E93" s="76"/>
      <c r="F93" s="76"/>
      <c r="G93" s="76"/>
      <c r="H93" s="76"/>
      <c r="I93" s="76"/>
      <c r="J93" s="76"/>
      <c r="K93" s="78"/>
      <c r="L93" s="79"/>
      <c r="M93" s="82">
        <v>2</v>
      </c>
      <c r="N93" s="83">
        <f t="shared" si="15"/>
        <v>950</v>
      </c>
      <c r="O93" s="81">
        <v>800</v>
      </c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1">
        <v>150</v>
      </c>
    </row>
    <row r="94" spans="1:42" ht="69.75">
      <c r="A94" s="75" t="s">
        <v>106</v>
      </c>
      <c r="B94" s="101" t="s">
        <v>111</v>
      </c>
      <c r="C94" s="77" t="s">
        <v>76</v>
      </c>
      <c r="D94" s="76"/>
      <c r="E94" s="76"/>
      <c r="F94" s="76"/>
      <c r="G94" s="76"/>
      <c r="H94" s="76"/>
      <c r="I94" s="76"/>
      <c r="J94" s="76"/>
      <c r="K94" s="78"/>
      <c r="L94" s="79"/>
      <c r="M94" s="82">
        <v>2</v>
      </c>
      <c r="N94" s="83">
        <f t="shared" si="15"/>
        <v>2300</v>
      </c>
      <c r="O94" s="81">
        <v>2000</v>
      </c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1">
        <v>300</v>
      </c>
    </row>
    <row r="95" spans="1:42" ht="72" customHeight="1">
      <c r="A95" s="75" t="s">
        <v>108</v>
      </c>
      <c r="B95" s="101" t="s">
        <v>137</v>
      </c>
      <c r="C95" s="77" t="s">
        <v>76</v>
      </c>
      <c r="D95" s="76"/>
      <c r="E95" s="76"/>
      <c r="F95" s="76"/>
      <c r="G95" s="76"/>
      <c r="H95" s="76"/>
      <c r="I95" s="76"/>
      <c r="J95" s="76"/>
      <c r="K95" s="78"/>
      <c r="L95" s="79"/>
      <c r="M95" s="82">
        <v>2.5</v>
      </c>
      <c r="N95" s="83">
        <f>O95+AP95</f>
        <v>900</v>
      </c>
      <c r="O95" s="81">
        <v>700</v>
      </c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1">
        <v>200</v>
      </c>
    </row>
    <row r="96" spans="1:42" ht="72" customHeight="1">
      <c r="A96" s="75" t="s">
        <v>162</v>
      </c>
      <c r="B96" s="101" t="s">
        <v>214</v>
      </c>
      <c r="C96" s="77"/>
      <c r="D96" s="76"/>
      <c r="E96" s="76"/>
      <c r="F96" s="76"/>
      <c r="G96" s="76"/>
      <c r="H96" s="76"/>
      <c r="I96" s="76"/>
      <c r="J96" s="76"/>
      <c r="K96" s="78"/>
      <c r="L96" s="79"/>
      <c r="M96" s="82"/>
      <c r="N96" s="83">
        <f>O96+AP96</f>
        <v>700</v>
      </c>
      <c r="O96" s="81">
        <v>500</v>
      </c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1">
        <v>200</v>
      </c>
    </row>
    <row r="97" spans="1:42" ht="72" customHeight="1">
      <c r="A97" s="75" t="s">
        <v>213</v>
      </c>
      <c r="B97" s="101" t="s">
        <v>215</v>
      </c>
      <c r="C97" s="77" t="s">
        <v>76</v>
      </c>
      <c r="D97" s="76"/>
      <c r="E97" s="76"/>
      <c r="F97" s="76"/>
      <c r="G97" s="76"/>
      <c r="H97" s="76"/>
      <c r="I97" s="76"/>
      <c r="J97" s="76"/>
      <c r="K97" s="78"/>
      <c r="L97" s="79"/>
      <c r="M97" s="82"/>
      <c r="N97" s="83">
        <f>O97+AP97</f>
        <v>500</v>
      </c>
      <c r="O97" s="81">
        <v>400</v>
      </c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1">
        <v>100</v>
      </c>
    </row>
    <row r="98" spans="1:42" ht="45">
      <c r="A98" s="69" t="s">
        <v>52</v>
      </c>
      <c r="B98" s="70" t="s">
        <v>112</v>
      </c>
      <c r="C98" s="69" t="s">
        <v>76</v>
      </c>
      <c r="D98" s="71"/>
      <c r="E98" s="71"/>
      <c r="F98" s="71"/>
      <c r="G98" s="71"/>
      <c r="H98" s="72"/>
      <c r="I98" s="73"/>
      <c r="J98" s="71"/>
      <c r="K98" s="71"/>
      <c r="L98" s="74"/>
      <c r="M98" s="72">
        <f>M99+M102+M104+M105+M106+M107+M108+M109+M110</f>
        <v>19.9</v>
      </c>
      <c r="N98" s="71">
        <f>SUM(N99:N110)</f>
        <v>524846</v>
      </c>
      <c r="O98" s="71">
        <f>O99+O102+O105+O106+O107+O108+O109+O110</f>
        <v>298935.6</v>
      </c>
      <c r="P98" s="71" t="e">
        <f aca="true" t="shared" si="16" ref="P98:AO98">SUM(P99:P110)</f>
        <v>#REF!</v>
      </c>
      <c r="Q98" s="71" t="e">
        <f t="shared" si="16"/>
        <v>#REF!</v>
      </c>
      <c r="R98" s="71" t="e">
        <f t="shared" si="16"/>
        <v>#REF!</v>
      </c>
      <c r="S98" s="71" t="e">
        <f t="shared" si="16"/>
        <v>#REF!</v>
      </c>
      <c r="T98" s="71" t="e">
        <f t="shared" si="16"/>
        <v>#REF!</v>
      </c>
      <c r="U98" s="71" t="e">
        <f t="shared" si="16"/>
        <v>#REF!</v>
      </c>
      <c r="V98" s="71" t="e">
        <f t="shared" si="16"/>
        <v>#REF!</v>
      </c>
      <c r="W98" s="71" t="e">
        <f t="shared" si="16"/>
        <v>#REF!</v>
      </c>
      <c r="X98" s="71" t="e">
        <f t="shared" si="16"/>
        <v>#REF!</v>
      </c>
      <c r="Y98" s="71" t="e">
        <f t="shared" si="16"/>
        <v>#REF!</v>
      </c>
      <c r="Z98" s="71" t="e">
        <f t="shared" si="16"/>
        <v>#REF!</v>
      </c>
      <c r="AA98" s="71" t="e">
        <f t="shared" si="16"/>
        <v>#REF!</v>
      </c>
      <c r="AB98" s="71" t="e">
        <f t="shared" si="16"/>
        <v>#REF!</v>
      </c>
      <c r="AC98" s="71" t="e">
        <f t="shared" si="16"/>
        <v>#REF!</v>
      </c>
      <c r="AD98" s="71" t="e">
        <f t="shared" si="16"/>
        <v>#REF!</v>
      </c>
      <c r="AE98" s="71" t="e">
        <f t="shared" si="16"/>
        <v>#REF!</v>
      </c>
      <c r="AF98" s="71" t="e">
        <f t="shared" si="16"/>
        <v>#REF!</v>
      </c>
      <c r="AG98" s="71" t="e">
        <f t="shared" si="16"/>
        <v>#REF!</v>
      </c>
      <c r="AH98" s="71" t="e">
        <f t="shared" si="16"/>
        <v>#REF!</v>
      </c>
      <c r="AI98" s="71" t="e">
        <f t="shared" si="16"/>
        <v>#REF!</v>
      </c>
      <c r="AJ98" s="71" t="e">
        <f t="shared" si="16"/>
        <v>#REF!</v>
      </c>
      <c r="AK98" s="71" t="e">
        <f t="shared" si="16"/>
        <v>#REF!</v>
      </c>
      <c r="AL98" s="71" t="e">
        <f t="shared" si="16"/>
        <v>#REF!</v>
      </c>
      <c r="AM98" s="71">
        <f t="shared" si="16"/>
        <v>0</v>
      </c>
      <c r="AN98" s="71">
        <f t="shared" si="16"/>
        <v>0</v>
      </c>
      <c r="AO98" s="71">
        <f t="shared" si="16"/>
        <v>0</v>
      </c>
      <c r="AP98" s="71">
        <f>AP99+AP102+AP105+AP106+AP107+AP108+AP109+AP110</f>
        <v>6700</v>
      </c>
    </row>
    <row r="99" spans="1:42" s="5" customFormat="1" ht="46.5" customHeight="1">
      <c r="A99" s="106" t="s">
        <v>113</v>
      </c>
      <c r="B99" s="107" t="s">
        <v>114</v>
      </c>
      <c r="C99" s="64" t="s">
        <v>76</v>
      </c>
      <c r="D99" s="86"/>
      <c r="E99" s="86"/>
      <c r="F99" s="86"/>
      <c r="G99" s="86"/>
      <c r="H99" s="86"/>
      <c r="I99" s="86"/>
      <c r="J99" s="86"/>
      <c r="K99" s="12"/>
      <c r="L99" s="17"/>
      <c r="M99" s="108">
        <f>M100+M101</f>
        <v>5.5</v>
      </c>
      <c r="N99" s="87">
        <f>N100+N101</f>
        <v>203473</v>
      </c>
      <c r="O99" s="87">
        <f>SUM(O100:O101)</f>
        <v>200873</v>
      </c>
      <c r="P99" s="87">
        <f aca="true" t="shared" si="17" ref="P99:AL99">SUM(P100:P101)</f>
        <v>0</v>
      </c>
      <c r="Q99" s="87">
        <f t="shared" si="17"/>
        <v>0</v>
      </c>
      <c r="R99" s="87">
        <f t="shared" si="17"/>
        <v>0</v>
      </c>
      <c r="S99" s="87">
        <f t="shared" si="17"/>
        <v>0</v>
      </c>
      <c r="T99" s="87">
        <f t="shared" si="17"/>
        <v>0</v>
      </c>
      <c r="U99" s="87">
        <f t="shared" si="17"/>
        <v>0</v>
      </c>
      <c r="V99" s="87">
        <f t="shared" si="17"/>
        <v>0</v>
      </c>
      <c r="W99" s="87">
        <f t="shared" si="17"/>
        <v>0</v>
      </c>
      <c r="X99" s="87">
        <f t="shared" si="17"/>
        <v>0</v>
      </c>
      <c r="Y99" s="87">
        <f t="shared" si="17"/>
        <v>0</v>
      </c>
      <c r="Z99" s="87">
        <f t="shared" si="17"/>
        <v>0</v>
      </c>
      <c r="AA99" s="87">
        <f t="shared" si="17"/>
        <v>0</v>
      </c>
      <c r="AB99" s="87">
        <f t="shared" si="17"/>
        <v>0</v>
      </c>
      <c r="AC99" s="87">
        <f t="shared" si="17"/>
        <v>0</v>
      </c>
      <c r="AD99" s="87">
        <f t="shared" si="17"/>
        <v>0</v>
      </c>
      <c r="AE99" s="87">
        <f t="shared" si="17"/>
        <v>0</v>
      </c>
      <c r="AF99" s="87">
        <f t="shared" si="17"/>
        <v>0</v>
      </c>
      <c r="AG99" s="87">
        <f t="shared" si="17"/>
        <v>0</v>
      </c>
      <c r="AH99" s="87">
        <f t="shared" si="17"/>
        <v>0</v>
      </c>
      <c r="AI99" s="87">
        <f t="shared" si="17"/>
        <v>0</v>
      </c>
      <c r="AJ99" s="87">
        <f t="shared" si="17"/>
        <v>0</v>
      </c>
      <c r="AK99" s="87">
        <f t="shared" si="17"/>
        <v>0</v>
      </c>
      <c r="AL99" s="87">
        <f t="shared" si="17"/>
        <v>0</v>
      </c>
      <c r="AM99" s="87"/>
      <c r="AN99" s="87"/>
      <c r="AO99" s="87"/>
      <c r="AP99" s="87">
        <v>2600</v>
      </c>
    </row>
    <row r="100" spans="1:42" ht="53.25" customHeight="1">
      <c r="A100" s="75" t="s">
        <v>115</v>
      </c>
      <c r="B100" s="101" t="s">
        <v>116</v>
      </c>
      <c r="C100" s="77" t="s">
        <v>76</v>
      </c>
      <c r="D100" s="76"/>
      <c r="E100" s="76"/>
      <c r="F100" s="76"/>
      <c r="G100" s="76"/>
      <c r="H100" s="76"/>
      <c r="I100" s="76"/>
      <c r="J100" s="76"/>
      <c r="K100" s="78"/>
      <c r="L100" s="79"/>
      <c r="M100" s="82">
        <v>0.5</v>
      </c>
      <c r="N100" s="83">
        <f>'[1]Прогр. 2017-2019 от 20.09.2016 '!N49</f>
        <v>11353.08</v>
      </c>
      <c r="O100" s="81">
        <v>10785.43</v>
      </c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1">
        <v>567.65</v>
      </c>
    </row>
    <row r="101" spans="1:42" ht="27.75" customHeight="1">
      <c r="A101" s="84" t="s">
        <v>117</v>
      </c>
      <c r="B101" s="102" t="s">
        <v>118</v>
      </c>
      <c r="C101" s="85" t="s">
        <v>76</v>
      </c>
      <c r="D101" s="76"/>
      <c r="E101" s="76"/>
      <c r="F101" s="76"/>
      <c r="G101" s="76"/>
      <c r="H101" s="76"/>
      <c r="I101" s="76"/>
      <c r="J101" s="76"/>
      <c r="K101" s="78"/>
      <c r="L101" s="79"/>
      <c r="M101" s="82">
        <v>5</v>
      </c>
      <c r="N101" s="83">
        <f>O101+AP101</f>
        <v>192119.92</v>
      </c>
      <c r="O101" s="81">
        <v>190087.57</v>
      </c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1">
        <v>2032.35</v>
      </c>
    </row>
    <row r="102" spans="1:42" s="5" customFormat="1" ht="39" customHeight="1">
      <c r="A102" s="106" t="s">
        <v>119</v>
      </c>
      <c r="B102" s="109" t="s">
        <v>120</v>
      </c>
      <c r="C102" s="64" t="s">
        <v>76</v>
      </c>
      <c r="D102" s="86"/>
      <c r="E102" s="86"/>
      <c r="F102" s="86"/>
      <c r="G102" s="86"/>
      <c r="H102" s="86"/>
      <c r="I102" s="86"/>
      <c r="J102" s="86"/>
      <c r="K102" s="12"/>
      <c r="L102" s="17"/>
      <c r="M102" s="46">
        <f>M103+M104</f>
        <v>2</v>
      </c>
      <c r="N102" s="87">
        <f>'[1]Прогр. 2017-2019 от 20.09.2016 '!N51</f>
        <v>38000</v>
      </c>
      <c r="O102" s="30">
        <f>O103+O104</f>
        <v>56062.6</v>
      </c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30">
        <v>2000</v>
      </c>
    </row>
    <row r="103" spans="1:42" ht="46.5" customHeight="1">
      <c r="A103" s="75" t="s">
        <v>139</v>
      </c>
      <c r="B103" s="103" t="s">
        <v>140</v>
      </c>
      <c r="C103" s="77" t="s">
        <v>76</v>
      </c>
      <c r="D103" s="86"/>
      <c r="E103" s="86"/>
      <c r="F103" s="86"/>
      <c r="G103" s="86"/>
      <c r="H103" s="86"/>
      <c r="I103" s="86"/>
      <c r="J103" s="86"/>
      <c r="K103" s="12"/>
      <c r="L103" s="17"/>
      <c r="M103" s="80"/>
      <c r="N103" s="83">
        <f>'[1]Прогр. 2017-2019 от 20.09.2016 '!N52</f>
        <v>27400</v>
      </c>
      <c r="O103" s="81">
        <v>48062.6</v>
      </c>
      <c r="P103" s="87" t="e">
        <f aca="true" t="shared" si="18" ref="P103:AL103">SUM(P105:P110)</f>
        <v>#REF!</v>
      </c>
      <c r="Q103" s="87" t="e">
        <f t="shared" si="18"/>
        <v>#REF!</v>
      </c>
      <c r="R103" s="87" t="e">
        <f t="shared" si="18"/>
        <v>#REF!</v>
      </c>
      <c r="S103" s="87" t="e">
        <f t="shared" si="18"/>
        <v>#REF!</v>
      </c>
      <c r="T103" s="87" t="e">
        <f t="shared" si="18"/>
        <v>#REF!</v>
      </c>
      <c r="U103" s="87" t="e">
        <f t="shared" si="18"/>
        <v>#REF!</v>
      </c>
      <c r="V103" s="87" t="e">
        <f t="shared" si="18"/>
        <v>#REF!</v>
      </c>
      <c r="W103" s="87" t="e">
        <f t="shared" si="18"/>
        <v>#REF!</v>
      </c>
      <c r="X103" s="87" t="e">
        <f t="shared" si="18"/>
        <v>#REF!</v>
      </c>
      <c r="Y103" s="87" t="e">
        <f t="shared" si="18"/>
        <v>#REF!</v>
      </c>
      <c r="Z103" s="87" t="e">
        <f t="shared" si="18"/>
        <v>#REF!</v>
      </c>
      <c r="AA103" s="87" t="e">
        <f t="shared" si="18"/>
        <v>#REF!</v>
      </c>
      <c r="AB103" s="87" t="e">
        <f t="shared" si="18"/>
        <v>#REF!</v>
      </c>
      <c r="AC103" s="87" t="e">
        <f t="shared" si="18"/>
        <v>#REF!</v>
      </c>
      <c r="AD103" s="87" t="e">
        <f t="shared" si="18"/>
        <v>#REF!</v>
      </c>
      <c r="AE103" s="87" t="e">
        <f t="shared" si="18"/>
        <v>#REF!</v>
      </c>
      <c r="AF103" s="87" t="e">
        <f t="shared" si="18"/>
        <v>#REF!</v>
      </c>
      <c r="AG103" s="87" t="e">
        <f t="shared" si="18"/>
        <v>#REF!</v>
      </c>
      <c r="AH103" s="87" t="e">
        <f t="shared" si="18"/>
        <v>#REF!</v>
      </c>
      <c r="AI103" s="87" t="e">
        <f t="shared" si="18"/>
        <v>#REF!</v>
      </c>
      <c r="AJ103" s="87" t="e">
        <f t="shared" si="18"/>
        <v>#REF!</v>
      </c>
      <c r="AK103" s="87" t="e">
        <f t="shared" si="18"/>
        <v>#REF!</v>
      </c>
      <c r="AL103" s="87" t="e">
        <f t="shared" si="18"/>
        <v>#REF!</v>
      </c>
      <c r="AM103" s="87"/>
      <c r="AN103" s="87"/>
      <c r="AO103" s="87"/>
      <c r="AP103" s="81">
        <v>1400</v>
      </c>
    </row>
    <row r="104" spans="1:42" ht="46.5" customHeight="1">
      <c r="A104" s="75" t="s">
        <v>147</v>
      </c>
      <c r="B104" s="102" t="s">
        <v>118</v>
      </c>
      <c r="C104" s="77" t="s">
        <v>76</v>
      </c>
      <c r="D104" s="86"/>
      <c r="E104" s="86"/>
      <c r="F104" s="86"/>
      <c r="G104" s="86"/>
      <c r="H104" s="86"/>
      <c r="I104" s="86"/>
      <c r="J104" s="86"/>
      <c r="K104" s="12"/>
      <c r="L104" s="17"/>
      <c r="M104" s="80">
        <v>2</v>
      </c>
      <c r="N104" s="83">
        <f aca="true" t="shared" si="19" ref="N104:N109">O104+AP104</f>
        <v>8400</v>
      </c>
      <c r="O104" s="81">
        <v>8000</v>
      </c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3">
        <v>400</v>
      </c>
    </row>
    <row r="105" spans="1:42" ht="45.75" customHeight="1">
      <c r="A105" s="75" t="s">
        <v>121</v>
      </c>
      <c r="B105" s="101" t="s">
        <v>122</v>
      </c>
      <c r="C105" s="77" t="s">
        <v>76</v>
      </c>
      <c r="D105" s="76"/>
      <c r="E105" s="76"/>
      <c r="F105" s="76"/>
      <c r="G105" s="76"/>
      <c r="H105" s="76"/>
      <c r="I105" s="76"/>
      <c r="J105" s="76"/>
      <c r="K105" s="78"/>
      <c r="L105" s="79"/>
      <c r="M105" s="80">
        <v>2</v>
      </c>
      <c r="N105" s="83">
        <f t="shared" si="19"/>
        <v>8400</v>
      </c>
      <c r="O105" s="83">
        <v>8000</v>
      </c>
      <c r="P105" s="83" t="e">
        <f aca="true" t="shared" si="20" ref="P105:AL105">SUM(P106:P110)</f>
        <v>#REF!</v>
      </c>
      <c r="Q105" s="83" t="e">
        <f t="shared" si="20"/>
        <v>#REF!</v>
      </c>
      <c r="R105" s="83" t="e">
        <f t="shared" si="20"/>
        <v>#REF!</v>
      </c>
      <c r="S105" s="83" t="e">
        <f t="shared" si="20"/>
        <v>#REF!</v>
      </c>
      <c r="T105" s="83" t="e">
        <f t="shared" si="20"/>
        <v>#REF!</v>
      </c>
      <c r="U105" s="83" t="e">
        <f t="shared" si="20"/>
        <v>#REF!</v>
      </c>
      <c r="V105" s="83" t="e">
        <f t="shared" si="20"/>
        <v>#REF!</v>
      </c>
      <c r="W105" s="83" t="e">
        <f t="shared" si="20"/>
        <v>#REF!</v>
      </c>
      <c r="X105" s="83" t="e">
        <f t="shared" si="20"/>
        <v>#REF!</v>
      </c>
      <c r="Y105" s="83" t="e">
        <f t="shared" si="20"/>
        <v>#REF!</v>
      </c>
      <c r="Z105" s="83" t="e">
        <f t="shared" si="20"/>
        <v>#REF!</v>
      </c>
      <c r="AA105" s="83" t="e">
        <f t="shared" si="20"/>
        <v>#REF!</v>
      </c>
      <c r="AB105" s="83" t="e">
        <f t="shared" si="20"/>
        <v>#REF!</v>
      </c>
      <c r="AC105" s="83" t="e">
        <f t="shared" si="20"/>
        <v>#REF!</v>
      </c>
      <c r="AD105" s="83" t="e">
        <f t="shared" si="20"/>
        <v>#REF!</v>
      </c>
      <c r="AE105" s="83" t="e">
        <f t="shared" si="20"/>
        <v>#REF!</v>
      </c>
      <c r="AF105" s="83" t="e">
        <f t="shared" si="20"/>
        <v>#REF!</v>
      </c>
      <c r="AG105" s="83" t="e">
        <f t="shared" si="20"/>
        <v>#REF!</v>
      </c>
      <c r="AH105" s="83" t="e">
        <f t="shared" si="20"/>
        <v>#REF!</v>
      </c>
      <c r="AI105" s="83" t="e">
        <f t="shared" si="20"/>
        <v>#REF!</v>
      </c>
      <c r="AJ105" s="83" t="e">
        <f t="shared" si="20"/>
        <v>#REF!</v>
      </c>
      <c r="AK105" s="83" t="e">
        <f t="shared" si="20"/>
        <v>#REF!</v>
      </c>
      <c r="AL105" s="83" t="e">
        <f t="shared" si="20"/>
        <v>#REF!</v>
      </c>
      <c r="AM105" s="83"/>
      <c r="AN105" s="83"/>
      <c r="AO105" s="83"/>
      <c r="AP105" s="83">
        <v>400</v>
      </c>
    </row>
    <row r="106" spans="1:42" ht="45.75" customHeight="1">
      <c r="A106" s="75" t="s">
        <v>123</v>
      </c>
      <c r="B106" s="101" t="s">
        <v>124</v>
      </c>
      <c r="C106" s="77" t="s">
        <v>76</v>
      </c>
      <c r="D106" s="76"/>
      <c r="E106" s="76"/>
      <c r="F106" s="76"/>
      <c r="G106" s="76"/>
      <c r="H106" s="76"/>
      <c r="I106" s="76"/>
      <c r="J106" s="76"/>
      <c r="K106" s="78"/>
      <c r="L106" s="79"/>
      <c r="M106" s="80">
        <v>2</v>
      </c>
      <c r="N106" s="83">
        <f t="shared" si="19"/>
        <v>8400</v>
      </c>
      <c r="O106" s="83">
        <v>8000</v>
      </c>
      <c r="P106" s="83" t="e">
        <f aca="true" t="shared" si="21" ref="P106:AL106">SUM(P110:P110)</f>
        <v>#REF!</v>
      </c>
      <c r="Q106" s="83" t="e">
        <f t="shared" si="21"/>
        <v>#REF!</v>
      </c>
      <c r="R106" s="83" t="e">
        <f t="shared" si="21"/>
        <v>#REF!</v>
      </c>
      <c r="S106" s="83" t="e">
        <f t="shared" si="21"/>
        <v>#REF!</v>
      </c>
      <c r="T106" s="83" t="e">
        <f t="shared" si="21"/>
        <v>#REF!</v>
      </c>
      <c r="U106" s="83" t="e">
        <f t="shared" si="21"/>
        <v>#REF!</v>
      </c>
      <c r="V106" s="83" t="e">
        <f t="shared" si="21"/>
        <v>#REF!</v>
      </c>
      <c r="W106" s="83" t="e">
        <f t="shared" si="21"/>
        <v>#REF!</v>
      </c>
      <c r="X106" s="83" t="e">
        <f t="shared" si="21"/>
        <v>#REF!</v>
      </c>
      <c r="Y106" s="83" t="e">
        <f t="shared" si="21"/>
        <v>#REF!</v>
      </c>
      <c r="Z106" s="83" t="e">
        <f t="shared" si="21"/>
        <v>#REF!</v>
      </c>
      <c r="AA106" s="83" t="e">
        <f t="shared" si="21"/>
        <v>#REF!</v>
      </c>
      <c r="AB106" s="83" t="e">
        <f t="shared" si="21"/>
        <v>#REF!</v>
      </c>
      <c r="AC106" s="83" t="e">
        <f t="shared" si="21"/>
        <v>#REF!</v>
      </c>
      <c r="AD106" s="83" t="e">
        <f t="shared" si="21"/>
        <v>#REF!</v>
      </c>
      <c r="AE106" s="83" t="e">
        <f t="shared" si="21"/>
        <v>#REF!</v>
      </c>
      <c r="AF106" s="83" t="e">
        <f t="shared" si="21"/>
        <v>#REF!</v>
      </c>
      <c r="AG106" s="83" t="e">
        <f t="shared" si="21"/>
        <v>#REF!</v>
      </c>
      <c r="AH106" s="83" t="e">
        <f t="shared" si="21"/>
        <v>#REF!</v>
      </c>
      <c r="AI106" s="83" t="e">
        <f t="shared" si="21"/>
        <v>#REF!</v>
      </c>
      <c r="AJ106" s="83" t="e">
        <f t="shared" si="21"/>
        <v>#REF!</v>
      </c>
      <c r="AK106" s="83" t="e">
        <f t="shared" si="21"/>
        <v>#REF!</v>
      </c>
      <c r="AL106" s="83" t="e">
        <f t="shared" si="21"/>
        <v>#REF!</v>
      </c>
      <c r="AM106" s="83"/>
      <c r="AN106" s="83"/>
      <c r="AO106" s="83"/>
      <c r="AP106" s="83">
        <v>400</v>
      </c>
    </row>
    <row r="107" spans="1:42" ht="41.25" customHeight="1">
      <c r="A107" s="75" t="s">
        <v>125</v>
      </c>
      <c r="B107" s="101" t="s">
        <v>126</v>
      </c>
      <c r="C107" s="77" t="s">
        <v>76</v>
      </c>
      <c r="D107" s="76"/>
      <c r="E107" s="76"/>
      <c r="F107" s="76"/>
      <c r="G107" s="76"/>
      <c r="H107" s="76"/>
      <c r="I107" s="76"/>
      <c r="J107" s="76"/>
      <c r="K107" s="78"/>
      <c r="L107" s="79"/>
      <c r="M107" s="80">
        <v>2</v>
      </c>
      <c r="N107" s="83">
        <f t="shared" si="19"/>
        <v>8400</v>
      </c>
      <c r="O107" s="83">
        <v>8000</v>
      </c>
      <c r="P107" s="83" t="e">
        <f aca="true" t="shared" si="22" ref="P107:AL107">SUM(P110:P110)</f>
        <v>#REF!</v>
      </c>
      <c r="Q107" s="83" t="e">
        <f t="shared" si="22"/>
        <v>#REF!</v>
      </c>
      <c r="R107" s="83" t="e">
        <f t="shared" si="22"/>
        <v>#REF!</v>
      </c>
      <c r="S107" s="83" t="e">
        <f t="shared" si="22"/>
        <v>#REF!</v>
      </c>
      <c r="T107" s="83" t="e">
        <f t="shared" si="22"/>
        <v>#REF!</v>
      </c>
      <c r="U107" s="83" t="e">
        <f t="shared" si="22"/>
        <v>#REF!</v>
      </c>
      <c r="V107" s="83" t="e">
        <f t="shared" si="22"/>
        <v>#REF!</v>
      </c>
      <c r="W107" s="83" t="e">
        <f t="shared" si="22"/>
        <v>#REF!</v>
      </c>
      <c r="X107" s="83" t="e">
        <f t="shared" si="22"/>
        <v>#REF!</v>
      </c>
      <c r="Y107" s="83" t="e">
        <f t="shared" si="22"/>
        <v>#REF!</v>
      </c>
      <c r="Z107" s="83" t="e">
        <f t="shared" si="22"/>
        <v>#REF!</v>
      </c>
      <c r="AA107" s="83" t="e">
        <f t="shared" si="22"/>
        <v>#REF!</v>
      </c>
      <c r="AB107" s="83" t="e">
        <f t="shared" si="22"/>
        <v>#REF!</v>
      </c>
      <c r="AC107" s="83" t="e">
        <f t="shared" si="22"/>
        <v>#REF!</v>
      </c>
      <c r="AD107" s="83" t="e">
        <f t="shared" si="22"/>
        <v>#REF!</v>
      </c>
      <c r="AE107" s="83" t="e">
        <f t="shared" si="22"/>
        <v>#REF!</v>
      </c>
      <c r="AF107" s="83" t="e">
        <f t="shared" si="22"/>
        <v>#REF!</v>
      </c>
      <c r="AG107" s="83" t="e">
        <f t="shared" si="22"/>
        <v>#REF!</v>
      </c>
      <c r="AH107" s="83" t="e">
        <f t="shared" si="22"/>
        <v>#REF!</v>
      </c>
      <c r="AI107" s="83" t="e">
        <f t="shared" si="22"/>
        <v>#REF!</v>
      </c>
      <c r="AJ107" s="83" t="e">
        <f t="shared" si="22"/>
        <v>#REF!</v>
      </c>
      <c r="AK107" s="83" t="e">
        <f t="shared" si="22"/>
        <v>#REF!</v>
      </c>
      <c r="AL107" s="83" t="e">
        <f t="shared" si="22"/>
        <v>#REF!</v>
      </c>
      <c r="AM107" s="83"/>
      <c r="AN107" s="83"/>
      <c r="AO107" s="83"/>
      <c r="AP107" s="83">
        <v>400</v>
      </c>
    </row>
    <row r="108" spans="1:42" ht="46.5">
      <c r="A108" s="75" t="s">
        <v>127</v>
      </c>
      <c r="B108" s="101" t="s">
        <v>128</v>
      </c>
      <c r="C108" s="77" t="s">
        <v>76</v>
      </c>
      <c r="D108" s="76"/>
      <c r="E108" s="76"/>
      <c r="F108" s="76"/>
      <c r="G108" s="76"/>
      <c r="H108" s="76"/>
      <c r="I108" s="76"/>
      <c r="J108" s="76"/>
      <c r="K108" s="78"/>
      <c r="L108" s="79"/>
      <c r="M108" s="82">
        <v>1.2</v>
      </c>
      <c r="N108" s="83">
        <f t="shared" si="19"/>
        <v>5250</v>
      </c>
      <c r="O108" s="83">
        <v>5000</v>
      </c>
      <c r="P108" s="83" t="e">
        <f>SUM(#REF!)</f>
        <v>#REF!</v>
      </c>
      <c r="Q108" s="83" t="e">
        <f>SUM(#REF!)</f>
        <v>#REF!</v>
      </c>
      <c r="R108" s="83" t="e">
        <f>SUM(#REF!)</f>
        <v>#REF!</v>
      </c>
      <c r="S108" s="83" t="e">
        <f>SUM(#REF!)</f>
        <v>#REF!</v>
      </c>
      <c r="T108" s="83" t="e">
        <f>SUM(#REF!)</f>
        <v>#REF!</v>
      </c>
      <c r="U108" s="83" t="e">
        <f>SUM(#REF!)</f>
        <v>#REF!</v>
      </c>
      <c r="V108" s="83" t="e">
        <f>SUM(#REF!)</f>
        <v>#REF!</v>
      </c>
      <c r="W108" s="83" t="e">
        <f>SUM(#REF!)</f>
        <v>#REF!</v>
      </c>
      <c r="X108" s="83" t="e">
        <f>SUM(#REF!)</f>
        <v>#REF!</v>
      </c>
      <c r="Y108" s="83" t="e">
        <f>SUM(#REF!)</f>
        <v>#REF!</v>
      </c>
      <c r="Z108" s="83" t="e">
        <f>SUM(#REF!)</f>
        <v>#REF!</v>
      </c>
      <c r="AA108" s="83" t="e">
        <f>SUM(#REF!)</f>
        <v>#REF!</v>
      </c>
      <c r="AB108" s="83" t="e">
        <f>SUM(#REF!)</f>
        <v>#REF!</v>
      </c>
      <c r="AC108" s="83" t="e">
        <f>SUM(#REF!)</f>
        <v>#REF!</v>
      </c>
      <c r="AD108" s="83" t="e">
        <f>SUM(#REF!)</f>
        <v>#REF!</v>
      </c>
      <c r="AE108" s="83" t="e">
        <f>SUM(#REF!)</f>
        <v>#REF!</v>
      </c>
      <c r="AF108" s="83" t="e">
        <f>SUM(#REF!)</f>
        <v>#REF!</v>
      </c>
      <c r="AG108" s="83" t="e">
        <f>SUM(#REF!)</f>
        <v>#REF!</v>
      </c>
      <c r="AH108" s="83" t="e">
        <f>SUM(#REF!)</f>
        <v>#REF!</v>
      </c>
      <c r="AI108" s="83" t="e">
        <f>SUM(#REF!)</f>
        <v>#REF!</v>
      </c>
      <c r="AJ108" s="83" t="e">
        <f>SUM(#REF!)</f>
        <v>#REF!</v>
      </c>
      <c r="AK108" s="83" t="e">
        <f>SUM(#REF!)</f>
        <v>#REF!</v>
      </c>
      <c r="AL108" s="83" t="e">
        <f>SUM(#REF!)</f>
        <v>#REF!</v>
      </c>
      <c r="AM108" s="83"/>
      <c r="AN108" s="83"/>
      <c r="AO108" s="83"/>
      <c r="AP108" s="83">
        <v>250</v>
      </c>
    </row>
    <row r="109" spans="1:42" ht="77.25" customHeight="1">
      <c r="A109" s="75" t="s">
        <v>129</v>
      </c>
      <c r="B109" s="101" t="s">
        <v>130</v>
      </c>
      <c r="C109" s="77" t="s">
        <v>76</v>
      </c>
      <c r="D109" s="76"/>
      <c r="E109" s="76"/>
      <c r="F109" s="76"/>
      <c r="G109" s="76"/>
      <c r="H109" s="76"/>
      <c r="I109" s="76"/>
      <c r="J109" s="76"/>
      <c r="K109" s="78"/>
      <c r="L109" s="79"/>
      <c r="M109" s="80">
        <v>2</v>
      </c>
      <c r="N109" s="83">
        <f t="shared" si="19"/>
        <v>8400</v>
      </c>
      <c r="O109" s="83">
        <v>8000</v>
      </c>
      <c r="P109" s="83" t="e">
        <f>SUM(#REF!)</f>
        <v>#REF!</v>
      </c>
      <c r="Q109" s="83" t="e">
        <f>SUM(#REF!)</f>
        <v>#REF!</v>
      </c>
      <c r="R109" s="83" t="e">
        <f>SUM(#REF!)</f>
        <v>#REF!</v>
      </c>
      <c r="S109" s="83" t="e">
        <f>SUM(#REF!)</f>
        <v>#REF!</v>
      </c>
      <c r="T109" s="83" t="e">
        <f>SUM(#REF!)</f>
        <v>#REF!</v>
      </c>
      <c r="U109" s="83" t="e">
        <f>SUM(#REF!)</f>
        <v>#REF!</v>
      </c>
      <c r="V109" s="83" t="e">
        <f>SUM(#REF!)</f>
        <v>#REF!</v>
      </c>
      <c r="W109" s="83" t="e">
        <f>SUM(#REF!)</f>
        <v>#REF!</v>
      </c>
      <c r="X109" s="83" t="e">
        <f>SUM(#REF!)</f>
        <v>#REF!</v>
      </c>
      <c r="Y109" s="83" t="e">
        <f>SUM(#REF!)</f>
        <v>#REF!</v>
      </c>
      <c r="Z109" s="83" t="e">
        <f>SUM(#REF!)</f>
        <v>#REF!</v>
      </c>
      <c r="AA109" s="83" t="e">
        <f>SUM(#REF!)</f>
        <v>#REF!</v>
      </c>
      <c r="AB109" s="83" t="e">
        <f>SUM(#REF!)</f>
        <v>#REF!</v>
      </c>
      <c r="AC109" s="83" t="e">
        <f>SUM(#REF!)</f>
        <v>#REF!</v>
      </c>
      <c r="AD109" s="83" t="e">
        <f>SUM(#REF!)</f>
        <v>#REF!</v>
      </c>
      <c r="AE109" s="83" t="e">
        <f>SUM(#REF!)</f>
        <v>#REF!</v>
      </c>
      <c r="AF109" s="83" t="e">
        <f>SUM(#REF!)</f>
        <v>#REF!</v>
      </c>
      <c r="AG109" s="83" t="e">
        <f>SUM(#REF!)</f>
        <v>#REF!</v>
      </c>
      <c r="AH109" s="83" t="e">
        <f>SUM(#REF!)</f>
        <v>#REF!</v>
      </c>
      <c r="AI109" s="83" t="e">
        <f>SUM(#REF!)</f>
        <v>#REF!</v>
      </c>
      <c r="AJ109" s="83" t="e">
        <f>SUM(#REF!)</f>
        <v>#REF!</v>
      </c>
      <c r="AK109" s="83" t="e">
        <f>SUM(#REF!)</f>
        <v>#REF!</v>
      </c>
      <c r="AL109" s="83" t="e">
        <f>SUM(#REF!)</f>
        <v>#REF!</v>
      </c>
      <c r="AM109" s="83"/>
      <c r="AN109" s="83"/>
      <c r="AO109" s="83"/>
      <c r="AP109" s="83">
        <v>400</v>
      </c>
    </row>
    <row r="110" spans="1:42" s="3" customFormat="1" ht="57" customHeight="1">
      <c r="A110" s="75" t="s">
        <v>131</v>
      </c>
      <c r="B110" s="101" t="s">
        <v>132</v>
      </c>
      <c r="C110" s="77" t="s">
        <v>76</v>
      </c>
      <c r="D110" s="88"/>
      <c r="E110" s="88"/>
      <c r="F110" s="88"/>
      <c r="G110" s="88"/>
      <c r="H110" s="89"/>
      <c r="I110" s="90"/>
      <c r="J110" s="88"/>
      <c r="K110" s="88"/>
      <c r="L110" s="91"/>
      <c r="M110" s="82">
        <v>1.2</v>
      </c>
      <c r="N110" s="83">
        <f>'[1]Прогр. 2017-2019 от 20.09.2016 '!N58</f>
        <v>5250</v>
      </c>
      <c r="O110" s="83">
        <v>5000</v>
      </c>
      <c r="P110" s="88" t="e">
        <f>SUM(#REF!)</f>
        <v>#REF!</v>
      </c>
      <c r="Q110" s="88" t="e">
        <f>SUM(#REF!)</f>
        <v>#REF!</v>
      </c>
      <c r="R110" s="88" t="e">
        <f>SUM(#REF!)</f>
        <v>#REF!</v>
      </c>
      <c r="S110" s="88" t="e">
        <f>SUM(#REF!)</f>
        <v>#REF!</v>
      </c>
      <c r="T110" s="88" t="e">
        <f>SUM(#REF!)</f>
        <v>#REF!</v>
      </c>
      <c r="U110" s="88" t="e">
        <f>SUM(#REF!)</f>
        <v>#REF!</v>
      </c>
      <c r="V110" s="88" t="e">
        <f>SUM(#REF!)</f>
        <v>#REF!</v>
      </c>
      <c r="W110" s="88" t="e">
        <f>SUM(#REF!)</f>
        <v>#REF!</v>
      </c>
      <c r="X110" s="88" t="e">
        <f>SUM(#REF!)</f>
        <v>#REF!</v>
      </c>
      <c r="Y110" s="88" t="e">
        <f>SUM(#REF!)</f>
        <v>#REF!</v>
      </c>
      <c r="Z110" s="88" t="e">
        <f>SUM(#REF!)</f>
        <v>#REF!</v>
      </c>
      <c r="AA110" s="88" t="e">
        <f>SUM(#REF!)</f>
        <v>#REF!</v>
      </c>
      <c r="AB110" s="88" t="e">
        <f>SUM(#REF!)</f>
        <v>#REF!</v>
      </c>
      <c r="AC110" s="88" t="e">
        <f>SUM(#REF!)</f>
        <v>#REF!</v>
      </c>
      <c r="AD110" s="88" t="e">
        <f>SUM(#REF!)</f>
        <v>#REF!</v>
      </c>
      <c r="AE110" s="88" t="e">
        <f>SUM(#REF!)</f>
        <v>#REF!</v>
      </c>
      <c r="AF110" s="88" t="e">
        <f>SUM(#REF!)</f>
        <v>#REF!</v>
      </c>
      <c r="AG110" s="88" t="e">
        <f>SUM(#REF!)</f>
        <v>#REF!</v>
      </c>
      <c r="AH110" s="88" t="e">
        <f>SUM(#REF!)</f>
        <v>#REF!</v>
      </c>
      <c r="AI110" s="88" t="e">
        <f>SUM(#REF!)</f>
        <v>#REF!</v>
      </c>
      <c r="AJ110" s="88" t="e">
        <f>SUM(#REF!)</f>
        <v>#REF!</v>
      </c>
      <c r="AK110" s="88" t="e">
        <f>SUM(#REF!)</f>
        <v>#REF!</v>
      </c>
      <c r="AL110" s="88" t="e">
        <f>SUM(#REF!)</f>
        <v>#REF!</v>
      </c>
      <c r="AM110" s="88"/>
      <c r="AN110" s="88"/>
      <c r="AO110" s="88"/>
      <c r="AP110" s="83">
        <v>250</v>
      </c>
    </row>
    <row r="111" spans="1:42" s="4" customFormat="1" ht="67.5">
      <c r="A111" s="69" t="s">
        <v>53</v>
      </c>
      <c r="B111" s="104" t="s">
        <v>133</v>
      </c>
      <c r="C111" s="69" t="s">
        <v>76</v>
      </c>
      <c r="D111" s="71"/>
      <c r="E111" s="71"/>
      <c r="F111" s="71"/>
      <c r="G111" s="71"/>
      <c r="H111" s="72"/>
      <c r="I111" s="73"/>
      <c r="J111" s="71"/>
      <c r="K111" s="71"/>
      <c r="L111" s="74"/>
      <c r="M111" s="71">
        <f aca="true" t="shared" si="23" ref="M111:AP111">SUM(M112:M112)</f>
        <v>3</v>
      </c>
      <c r="N111" s="71">
        <f>SUM(N112:N133)</f>
        <v>59262.6</v>
      </c>
      <c r="O111" s="71">
        <f>SUM(O112:O133)</f>
        <v>54412.6</v>
      </c>
      <c r="P111" s="71">
        <f t="shared" si="23"/>
        <v>0</v>
      </c>
      <c r="Q111" s="71">
        <f t="shared" si="23"/>
        <v>0</v>
      </c>
      <c r="R111" s="71">
        <f t="shared" si="23"/>
        <v>0</v>
      </c>
      <c r="S111" s="71">
        <f t="shared" si="23"/>
        <v>0</v>
      </c>
      <c r="T111" s="71">
        <f t="shared" si="23"/>
        <v>0</v>
      </c>
      <c r="U111" s="71">
        <f t="shared" si="23"/>
        <v>0</v>
      </c>
      <c r="V111" s="71">
        <f t="shared" si="23"/>
        <v>0</v>
      </c>
      <c r="W111" s="71">
        <f t="shared" si="23"/>
        <v>0</v>
      </c>
      <c r="X111" s="71">
        <f t="shared" si="23"/>
        <v>0</v>
      </c>
      <c r="Y111" s="71">
        <f t="shared" si="23"/>
        <v>0</v>
      </c>
      <c r="Z111" s="71">
        <f t="shared" si="23"/>
        <v>0</v>
      </c>
      <c r="AA111" s="71">
        <f t="shared" si="23"/>
        <v>0</v>
      </c>
      <c r="AB111" s="71">
        <f t="shared" si="23"/>
        <v>0</v>
      </c>
      <c r="AC111" s="71">
        <f t="shared" si="23"/>
        <v>0</v>
      </c>
      <c r="AD111" s="71">
        <f t="shared" si="23"/>
        <v>0</v>
      </c>
      <c r="AE111" s="71">
        <f t="shared" si="23"/>
        <v>0</v>
      </c>
      <c r="AF111" s="71">
        <f t="shared" si="23"/>
        <v>0</v>
      </c>
      <c r="AG111" s="71">
        <f t="shared" si="23"/>
        <v>0</v>
      </c>
      <c r="AH111" s="71">
        <f t="shared" si="23"/>
        <v>0</v>
      </c>
      <c r="AI111" s="71">
        <f t="shared" si="23"/>
        <v>0</v>
      </c>
      <c r="AJ111" s="71">
        <f t="shared" si="23"/>
        <v>0</v>
      </c>
      <c r="AK111" s="71">
        <f t="shared" si="23"/>
        <v>0</v>
      </c>
      <c r="AL111" s="71">
        <f t="shared" si="23"/>
        <v>0</v>
      </c>
      <c r="AM111" s="71">
        <f t="shared" si="23"/>
        <v>0</v>
      </c>
      <c r="AN111" s="71">
        <f t="shared" si="23"/>
        <v>0</v>
      </c>
      <c r="AO111" s="71">
        <f t="shared" si="23"/>
        <v>0</v>
      </c>
      <c r="AP111" s="71">
        <f t="shared" si="23"/>
        <v>650</v>
      </c>
    </row>
    <row r="112" spans="1:42" ht="57" customHeight="1">
      <c r="A112" s="92" t="s">
        <v>134</v>
      </c>
      <c r="B112" s="103" t="s">
        <v>203</v>
      </c>
      <c r="C112" s="93" t="s">
        <v>76</v>
      </c>
      <c r="D112" s="76"/>
      <c r="E112" s="76"/>
      <c r="F112" s="76"/>
      <c r="G112" s="76"/>
      <c r="H112" s="76"/>
      <c r="I112" s="76"/>
      <c r="J112" s="76"/>
      <c r="K112" s="78"/>
      <c r="L112" s="79"/>
      <c r="M112" s="80">
        <v>3</v>
      </c>
      <c r="N112" s="83">
        <f>O112+AP112</f>
        <v>13062.6</v>
      </c>
      <c r="O112" s="81">
        <v>12412.6</v>
      </c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81">
        <v>650</v>
      </c>
    </row>
    <row r="113" spans="1:42" ht="33" customHeight="1">
      <c r="A113" s="75" t="s">
        <v>43</v>
      </c>
      <c r="B113" s="101" t="s">
        <v>164</v>
      </c>
      <c r="C113" s="77" t="s">
        <v>76</v>
      </c>
      <c r="D113" s="76"/>
      <c r="E113" s="76"/>
      <c r="F113" s="76"/>
      <c r="G113" s="76"/>
      <c r="H113" s="76"/>
      <c r="I113" s="76"/>
      <c r="J113" s="76"/>
      <c r="K113" s="78"/>
      <c r="L113" s="79"/>
      <c r="M113" s="82">
        <v>0.4</v>
      </c>
      <c r="N113" s="83">
        <f>O113+AP113</f>
        <v>2200</v>
      </c>
      <c r="O113" s="83">
        <v>2000</v>
      </c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  <c r="AG113" s="83"/>
      <c r="AH113" s="83"/>
      <c r="AI113" s="83"/>
      <c r="AJ113" s="83"/>
      <c r="AK113" s="83"/>
      <c r="AL113" s="83"/>
      <c r="AM113" s="83"/>
      <c r="AN113" s="83"/>
      <c r="AO113" s="83"/>
      <c r="AP113" s="83">
        <v>200</v>
      </c>
    </row>
    <row r="114" spans="1:42" ht="39" customHeight="1">
      <c r="A114" s="75" t="s">
        <v>5</v>
      </c>
      <c r="B114" s="101" t="s">
        <v>165</v>
      </c>
      <c r="C114" s="77" t="s">
        <v>76</v>
      </c>
      <c r="D114" s="76"/>
      <c r="E114" s="76"/>
      <c r="F114" s="76"/>
      <c r="G114" s="76"/>
      <c r="H114" s="76"/>
      <c r="I114" s="76"/>
      <c r="J114" s="76"/>
      <c r="K114" s="78"/>
      <c r="L114" s="79"/>
      <c r="M114" s="82">
        <v>0.4</v>
      </c>
      <c r="N114" s="83">
        <f aca="true" t="shared" si="24" ref="N114:N133">O114+AP114</f>
        <v>2200</v>
      </c>
      <c r="O114" s="83">
        <v>2000</v>
      </c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  <c r="AL114" s="83"/>
      <c r="AM114" s="83"/>
      <c r="AN114" s="83"/>
      <c r="AO114" s="83"/>
      <c r="AP114" s="83">
        <v>200</v>
      </c>
    </row>
    <row r="115" spans="1:42" ht="30" customHeight="1">
      <c r="A115" s="75" t="s">
        <v>12</v>
      </c>
      <c r="B115" s="101" t="s">
        <v>166</v>
      </c>
      <c r="C115" s="77" t="s">
        <v>76</v>
      </c>
      <c r="M115" s="82">
        <v>0.4</v>
      </c>
      <c r="N115" s="83">
        <f t="shared" si="24"/>
        <v>2200</v>
      </c>
      <c r="O115" s="83">
        <v>2000</v>
      </c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83">
        <v>200</v>
      </c>
    </row>
    <row r="116" spans="1:42" ht="30" customHeight="1">
      <c r="A116" s="75" t="s">
        <v>185</v>
      </c>
      <c r="B116" s="101" t="s">
        <v>167</v>
      </c>
      <c r="C116" s="77" t="s">
        <v>76</v>
      </c>
      <c r="M116" s="82">
        <v>0.4</v>
      </c>
      <c r="N116" s="83">
        <f t="shared" si="24"/>
        <v>2200</v>
      </c>
      <c r="O116" s="83">
        <v>2000</v>
      </c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83">
        <v>200</v>
      </c>
    </row>
    <row r="117" spans="1:42" ht="27" customHeight="1">
      <c r="A117" s="75" t="s">
        <v>186</v>
      </c>
      <c r="B117" s="101" t="s">
        <v>168</v>
      </c>
      <c r="C117" s="77" t="s">
        <v>76</v>
      </c>
      <c r="M117" s="82">
        <v>0.4</v>
      </c>
      <c r="N117" s="83">
        <f t="shared" si="24"/>
        <v>2200</v>
      </c>
      <c r="O117" s="83">
        <v>2000</v>
      </c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83">
        <v>200</v>
      </c>
    </row>
    <row r="118" spans="1:42" ht="33" customHeight="1">
      <c r="A118" s="75" t="s">
        <v>187</v>
      </c>
      <c r="B118" s="101" t="s">
        <v>169</v>
      </c>
      <c r="C118" s="77" t="s">
        <v>76</v>
      </c>
      <c r="M118" s="82">
        <v>0.4</v>
      </c>
      <c r="N118" s="83">
        <f t="shared" si="24"/>
        <v>2200</v>
      </c>
      <c r="O118" s="83">
        <v>2000</v>
      </c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83">
        <v>200</v>
      </c>
    </row>
    <row r="119" spans="1:42" ht="24" customHeight="1">
      <c r="A119" s="75" t="s">
        <v>188</v>
      </c>
      <c r="B119" s="101" t="s">
        <v>170</v>
      </c>
      <c r="C119" s="77" t="s">
        <v>76</v>
      </c>
      <c r="M119" s="82">
        <v>0.4</v>
      </c>
      <c r="N119" s="83">
        <f t="shared" si="24"/>
        <v>2200</v>
      </c>
      <c r="O119" s="83">
        <v>2000</v>
      </c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83">
        <v>200</v>
      </c>
    </row>
    <row r="120" spans="1:42" ht="33.75" customHeight="1">
      <c r="A120" s="75" t="s">
        <v>189</v>
      </c>
      <c r="B120" s="101" t="s">
        <v>171</v>
      </c>
      <c r="C120" s="77" t="s">
        <v>76</v>
      </c>
      <c r="M120" s="82">
        <v>0.4</v>
      </c>
      <c r="N120" s="83">
        <f t="shared" si="24"/>
        <v>2200</v>
      </c>
      <c r="O120" s="83">
        <v>2000</v>
      </c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83">
        <v>200</v>
      </c>
    </row>
    <row r="121" spans="1:42" ht="27" customHeight="1">
      <c r="A121" s="75" t="s">
        <v>190</v>
      </c>
      <c r="B121" s="101" t="s">
        <v>172</v>
      </c>
      <c r="C121" s="77" t="s">
        <v>76</v>
      </c>
      <c r="M121" s="82">
        <v>0.4</v>
      </c>
      <c r="N121" s="83">
        <f t="shared" si="24"/>
        <v>2200</v>
      </c>
      <c r="O121" s="83">
        <v>2000</v>
      </c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83">
        <v>200</v>
      </c>
    </row>
    <row r="122" spans="1:42" ht="30.75" customHeight="1">
      <c r="A122" s="75" t="s">
        <v>191</v>
      </c>
      <c r="B122" s="101" t="s">
        <v>173</v>
      </c>
      <c r="C122" s="77" t="s">
        <v>76</v>
      </c>
      <c r="M122" s="82">
        <v>0.4</v>
      </c>
      <c r="N122" s="83">
        <f t="shared" si="24"/>
        <v>2200</v>
      </c>
      <c r="O122" s="83">
        <v>2000</v>
      </c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83">
        <v>200</v>
      </c>
    </row>
    <row r="123" spans="1:42" ht="30" customHeight="1">
      <c r="A123" s="75" t="s">
        <v>192</v>
      </c>
      <c r="B123" s="101" t="s">
        <v>174</v>
      </c>
      <c r="C123" s="77" t="s">
        <v>76</v>
      </c>
      <c r="M123" s="82">
        <v>0.4</v>
      </c>
      <c r="N123" s="83">
        <f t="shared" si="24"/>
        <v>2200</v>
      </c>
      <c r="O123" s="83">
        <v>2000</v>
      </c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83">
        <v>200</v>
      </c>
    </row>
    <row r="124" spans="1:42" ht="27" customHeight="1">
      <c r="A124" s="75" t="s">
        <v>193</v>
      </c>
      <c r="B124" s="101" t="s">
        <v>175</v>
      </c>
      <c r="C124" s="77" t="s">
        <v>76</v>
      </c>
      <c r="M124" s="82">
        <v>0.4</v>
      </c>
      <c r="N124" s="83">
        <f t="shared" si="24"/>
        <v>2200</v>
      </c>
      <c r="O124" s="83">
        <v>2000</v>
      </c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83">
        <v>200</v>
      </c>
    </row>
    <row r="125" spans="1:42" ht="30" customHeight="1">
      <c r="A125" s="75" t="s">
        <v>194</v>
      </c>
      <c r="B125" s="101" t="s">
        <v>176</v>
      </c>
      <c r="C125" s="77" t="s">
        <v>76</v>
      </c>
      <c r="M125" s="82">
        <v>0.4</v>
      </c>
      <c r="N125" s="83">
        <f t="shared" si="24"/>
        <v>2200</v>
      </c>
      <c r="O125" s="83">
        <v>2000</v>
      </c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83">
        <v>200</v>
      </c>
    </row>
    <row r="126" spans="1:42" ht="25.5" customHeight="1">
      <c r="A126" s="75" t="s">
        <v>195</v>
      </c>
      <c r="B126" s="101" t="s">
        <v>177</v>
      </c>
      <c r="C126" s="77" t="s">
        <v>76</v>
      </c>
      <c r="M126" s="82">
        <v>0.4</v>
      </c>
      <c r="N126" s="83">
        <f t="shared" si="24"/>
        <v>2200</v>
      </c>
      <c r="O126" s="83">
        <v>2000</v>
      </c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83">
        <v>200</v>
      </c>
    </row>
    <row r="127" spans="1:42" ht="25.5" customHeight="1">
      <c r="A127" s="75" t="s">
        <v>196</v>
      </c>
      <c r="B127" s="101" t="s">
        <v>178</v>
      </c>
      <c r="C127" s="77" t="s">
        <v>76</v>
      </c>
      <c r="M127" s="82">
        <v>0.4</v>
      </c>
      <c r="N127" s="83">
        <f t="shared" si="24"/>
        <v>2200</v>
      </c>
      <c r="O127" s="83">
        <v>2000</v>
      </c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83">
        <v>200</v>
      </c>
    </row>
    <row r="128" spans="1:42" ht="25.5" customHeight="1">
      <c r="A128" s="75" t="s">
        <v>197</v>
      </c>
      <c r="B128" s="101" t="s">
        <v>179</v>
      </c>
      <c r="C128" s="77" t="s">
        <v>76</v>
      </c>
      <c r="M128" s="82">
        <v>0.4</v>
      </c>
      <c r="N128" s="83">
        <f t="shared" si="24"/>
        <v>2200</v>
      </c>
      <c r="O128" s="83">
        <v>2000</v>
      </c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83">
        <v>200</v>
      </c>
    </row>
    <row r="129" spans="1:42" ht="27" customHeight="1">
      <c r="A129" s="75" t="s">
        <v>198</v>
      </c>
      <c r="B129" s="101" t="s">
        <v>180</v>
      </c>
      <c r="C129" s="77" t="s">
        <v>76</v>
      </c>
      <c r="M129" s="82">
        <v>0.4</v>
      </c>
      <c r="N129" s="83">
        <f t="shared" si="24"/>
        <v>2200</v>
      </c>
      <c r="O129" s="83">
        <v>2000</v>
      </c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83">
        <v>200</v>
      </c>
    </row>
    <row r="130" spans="1:42" ht="21.75" customHeight="1">
      <c r="A130" s="75" t="s">
        <v>199</v>
      </c>
      <c r="B130" s="101" t="s">
        <v>181</v>
      </c>
      <c r="C130" s="77" t="s">
        <v>76</v>
      </c>
      <c r="M130" s="82">
        <v>0.4</v>
      </c>
      <c r="N130" s="83">
        <f t="shared" si="24"/>
        <v>2200</v>
      </c>
      <c r="O130" s="83">
        <v>2000</v>
      </c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83">
        <v>200</v>
      </c>
    </row>
    <row r="131" spans="1:42" ht="22.5" customHeight="1">
      <c r="A131" s="75" t="s">
        <v>200</v>
      </c>
      <c r="B131" s="101" t="s">
        <v>182</v>
      </c>
      <c r="C131" s="77" t="s">
        <v>76</v>
      </c>
      <c r="M131" s="82">
        <v>0.4</v>
      </c>
      <c r="N131" s="83">
        <f t="shared" si="24"/>
        <v>2200</v>
      </c>
      <c r="O131" s="83">
        <v>2000</v>
      </c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83">
        <v>200</v>
      </c>
    </row>
    <row r="132" spans="1:42" ht="21.75" customHeight="1">
      <c r="A132" s="75" t="s">
        <v>201</v>
      </c>
      <c r="B132" s="101" t="s">
        <v>183</v>
      </c>
      <c r="C132" s="77" t="s">
        <v>76</v>
      </c>
      <c r="M132" s="82">
        <v>0.4</v>
      </c>
      <c r="N132" s="83">
        <f t="shared" si="24"/>
        <v>2200</v>
      </c>
      <c r="O132" s="83">
        <v>2000</v>
      </c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83">
        <v>200</v>
      </c>
    </row>
    <row r="133" spans="1:42" ht="24" customHeight="1">
      <c r="A133" s="75" t="s">
        <v>202</v>
      </c>
      <c r="B133" s="101" t="s">
        <v>184</v>
      </c>
      <c r="C133" s="77" t="s">
        <v>76</v>
      </c>
      <c r="M133" s="82">
        <v>0.4</v>
      </c>
      <c r="N133" s="83">
        <f t="shared" si="24"/>
        <v>2200</v>
      </c>
      <c r="O133" s="83">
        <v>2000</v>
      </c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83">
        <v>200</v>
      </c>
    </row>
    <row r="134" spans="1:42" ht="45">
      <c r="A134" s="69" t="s">
        <v>54</v>
      </c>
      <c r="B134" s="104" t="s">
        <v>204</v>
      </c>
      <c r="C134" s="69" t="s">
        <v>76</v>
      </c>
      <c r="D134" s="71"/>
      <c r="E134" s="71"/>
      <c r="F134" s="71"/>
      <c r="G134" s="71"/>
      <c r="H134" s="72"/>
      <c r="I134" s="73"/>
      <c r="J134" s="71"/>
      <c r="K134" s="71"/>
      <c r="L134" s="74"/>
      <c r="M134" s="71">
        <f aca="true" t="shared" si="25" ref="M134:AP135">SUM(M135:M135)</f>
        <v>0</v>
      </c>
      <c r="N134" s="71">
        <f>SUM(N135:N156)</f>
        <v>0</v>
      </c>
      <c r="O134" s="71">
        <v>33000</v>
      </c>
      <c r="P134" s="71">
        <f t="shared" si="25"/>
        <v>0</v>
      </c>
      <c r="Q134" s="71">
        <f t="shared" si="25"/>
        <v>0</v>
      </c>
      <c r="R134" s="71">
        <f t="shared" si="25"/>
        <v>0</v>
      </c>
      <c r="S134" s="71">
        <f t="shared" si="25"/>
        <v>0</v>
      </c>
      <c r="T134" s="71">
        <f t="shared" si="25"/>
        <v>0</v>
      </c>
      <c r="U134" s="71">
        <f t="shared" si="25"/>
        <v>0</v>
      </c>
      <c r="V134" s="71">
        <f t="shared" si="25"/>
        <v>0</v>
      </c>
      <c r="W134" s="71">
        <f t="shared" si="25"/>
        <v>0</v>
      </c>
      <c r="X134" s="71">
        <f t="shared" si="25"/>
        <v>0</v>
      </c>
      <c r="Y134" s="71">
        <f t="shared" si="25"/>
        <v>0</v>
      </c>
      <c r="Z134" s="71">
        <f t="shared" si="25"/>
        <v>0</v>
      </c>
      <c r="AA134" s="71">
        <f t="shared" si="25"/>
        <v>0</v>
      </c>
      <c r="AB134" s="71">
        <f t="shared" si="25"/>
        <v>0</v>
      </c>
      <c r="AC134" s="71">
        <f t="shared" si="25"/>
        <v>0</v>
      </c>
      <c r="AD134" s="71">
        <f t="shared" si="25"/>
        <v>0</v>
      </c>
      <c r="AE134" s="71">
        <f t="shared" si="25"/>
        <v>0</v>
      </c>
      <c r="AF134" s="71">
        <f t="shared" si="25"/>
        <v>0</v>
      </c>
      <c r="AG134" s="71">
        <f t="shared" si="25"/>
        <v>0</v>
      </c>
      <c r="AH134" s="71">
        <f t="shared" si="25"/>
        <v>0</v>
      </c>
      <c r="AI134" s="71">
        <f t="shared" si="25"/>
        <v>0</v>
      </c>
      <c r="AJ134" s="71">
        <f t="shared" si="25"/>
        <v>0</v>
      </c>
      <c r="AK134" s="71">
        <f t="shared" si="25"/>
        <v>0</v>
      </c>
      <c r="AL134" s="71">
        <f t="shared" si="25"/>
        <v>0</v>
      </c>
      <c r="AM134" s="71">
        <f t="shared" si="25"/>
        <v>0</v>
      </c>
      <c r="AN134" s="71">
        <f t="shared" si="25"/>
        <v>0</v>
      </c>
      <c r="AO134" s="71">
        <f t="shared" si="25"/>
        <v>0</v>
      </c>
      <c r="AP134" s="71">
        <f t="shared" si="25"/>
        <v>0</v>
      </c>
    </row>
    <row r="135" spans="1:42" ht="30.75" customHeight="1">
      <c r="A135" s="69" t="s">
        <v>55</v>
      </c>
      <c r="B135" s="104" t="s">
        <v>205</v>
      </c>
      <c r="C135" s="69" t="s">
        <v>76</v>
      </c>
      <c r="D135" s="71"/>
      <c r="E135" s="71"/>
      <c r="F135" s="71"/>
      <c r="G135" s="71"/>
      <c r="H135" s="72"/>
      <c r="I135" s="73"/>
      <c r="J135" s="71"/>
      <c r="K135" s="71"/>
      <c r="L135" s="74"/>
      <c r="M135" s="71">
        <f t="shared" si="25"/>
        <v>0</v>
      </c>
      <c r="N135" s="71">
        <f>SUM(N136:N157)</f>
        <v>0</v>
      </c>
      <c r="O135" s="71">
        <v>20000</v>
      </c>
      <c r="P135" s="71">
        <f t="shared" si="25"/>
        <v>0</v>
      </c>
      <c r="Q135" s="71">
        <f t="shared" si="25"/>
        <v>0</v>
      </c>
      <c r="R135" s="71">
        <f t="shared" si="25"/>
        <v>0</v>
      </c>
      <c r="S135" s="71">
        <f t="shared" si="25"/>
        <v>0</v>
      </c>
      <c r="T135" s="71">
        <f t="shared" si="25"/>
        <v>0</v>
      </c>
      <c r="U135" s="71">
        <f t="shared" si="25"/>
        <v>0</v>
      </c>
      <c r="V135" s="71">
        <f t="shared" si="25"/>
        <v>0</v>
      </c>
      <c r="W135" s="71">
        <f t="shared" si="25"/>
        <v>0</v>
      </c>
      <c r="X135" s="71">
        <f t="shared" si="25"/>
        <v>0</v>
      </c>
      <c r="Y135" s="71">
        <f t="shared" si="25"/>
        <v>0</v>
      </c>
      <c r="Z135" s="71">
        <f t="shared" si="25"/>
        <v>0</v>
      </c>
      <c r="AA135" s="71">
        <f t="shared" si="25"/>
        <v>0</v>
      </c>
      <c r="AB135" s="71">
        <f t="shared" si="25"/>
        <v>0</v>
      </c>
      <c r="AC135" s="71">
        <f t="shared" si="25"/>
        <v>0</v>
      </c>
      <c r="AD135" s="71">
        <f t="shared" si="25"/>
        <v>0</v>
      </c>
      <c r="AE135" s="71">
        <f t="shared" si="25"/>
        <v>0</v>
      </c>
      <c r="AF135" s="71">
        <f t="shared" si="25"/>
        <v>0</v>
      </c>
      <c r="AG135" s="71">
        <f t="shared" si="25"/>
        <v>0</v>
      </c>
      <c r="AH135" s="71">
        <f t="shared" si="25"/>
        <v>0</v>
      </c>
      <c r="AI135" s="71">
        <f t="shared" si="25"/>
        <v>0</v>
      </c>
      <c r="AJ135" s="71">
        <f t="shared" si="25"/>
        <v>0</v>
      </c>
      <c r="AK135" s="71">
        <f t="shared" si="25"/>
        <v>0</v>
      </c>
      <c r="AL135" s="71">
        <f t="shared" si="25"/>
        <v>0</v>
      </c>
      <c r="AM135" s="71">
        <f t="shared" si="25"/>
        <v>0</v>
      </c>
      <c r="AN135" s="71">
        <f t="shared" si="25"/>
        <v>0</v>
      </c>
      <c r="AO135" s="71">
        <f t="shared" si="25"/>
        <v>0</v>
      </c>
      <c r="AP135" s="71">
        <f t="shared" si="25"/>
        <v>0</v>
      </c>
    </row>
  </sheetData>
  <sheetProtection/>
  <mergeCells count="18">
    <mergeCell ref="H8:L8"/>
    <mergeCell ref="D8:G8"/>
    <mergeCell ref="D6:F6"/>
    <mergeCell ref="M7:AP8"/>
    <mergeCell ref="C7:C9"/>
    <mergeCell ref="A18:B18"/>
    <mergeCell ref="B7:B9"/>
    <mergeCell ref="A50:B50"/>
    <mergeCell ref="A49:B49"/>
    <mergeCell ref="A35:B35"/>
    <mergeCell ref="A46:B46"/>
    <mergeCell ref="AM2:AP2"/>
    <mergeCell ref="AM3:AP3"/>
    <mergeCell ref="AM4:AP4"/>
    <mergeCell ref="A65:B65"/>
    <mergeCell ref="A5:AP5"/>
    <mergeCell ref="A10:B10"/>
    <mergeCell ref="A7:A9"/>
  </mergeCells>
  <printOptions/>
  <pageMargins left="0" right="0" top="0.5905511811023623" bottom="0.3937007874015748" header="0" footer="0"/>
  <pageSetup fitToHeight="0" fitToWidth="0" horizontalDpi="600" verticalDpi="600" orientation="landscape" pageOrder="overThenDown" paperSize="8" scale="42" r:id="rId1"/>
  <rowBreaks count="2" manualBreakCount="2">
    <brk id="17" max="255" man="1"/>
    <brk id="64" max="4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Microsoft</cp:lastModifiedBy>
  <cp:lastPrinted>2017-03-07T12:32:21Z</cp:lastPrinted>
  <dcterms:created xsi:type="dcterms:W3CDTF">1996-10-08T23:32:33Z</dcterms:created>
  <dcterms:modified xsi:type="dcterms:W3CDTF">2017-03-29T10:23:23Z</dcterms:modified>
  <cp:category/>
  <cp:version/>
  <cp:contentType/>
  <cp:contentStatus/>
</cp:coreProperties>
</file>