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38" activeTab="1"/>
  </bookViews>
  <sheets>
    <sheet name="плюс, минус" sheetId="1" r:id="rId1"/>
    <sheet name="Приложение 1" sheetId="2" r:id="rId2"/>
  </sheets>
  <definedNames>
    <definedName name="_xlnm.Print_Area" localSheetId="1">'Приложение 1'!$A$1:$AH$757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J9" authorId="0">
      <text>
        <r>
          <rPr>
            <sz val="9"/>
            <rFont val="Tahoma"/>
            <family val="0"/>
          </rPr>
          <t xml:space="preserve">Красным цветом - уменьшился показатель,
Зеленым цветом - увеличился показатель,
Желтым цветом - изменились адреса работ
</t>
        </r>
      </text>
    </comment>
  </commentList>
</comments>
</file>

<file path=xl/sharedStrings.xml><?xml version="1.0" encoding="utf-8"?>
<sst xmlns="http://schemas.openxmlformats.org/spreadsheetml/2006/main" count="3016" uniqueCount="1266">
  <si>
    <t>СНТ "Медик"</t>
  </si>
  <si>
    <t>школа 501, детский сад 18</t>
  </si>
  <si>
    <t>21 200</t>
  </si>
  <si>
    <t>городский сад "Победы"</t>
  </si>
  <si>
    <t>1 500</t>
  </si>
  <si>
    <t>школа № 247</t>
  </si>
  <si>
    <t>2 100</t>
  </si>
  <si>
    <t>СНТ "Пчёлка"</t>
  </si>
  <si>
    <t>900</t>
  </si>
  <si>
    <t>800</t>
  </si>
  <si>
    <t>1 120</t>
  </si>
  <si>
    <t>4 340</t>
  </si>
  <si>
    <t>школа №5</t>
  </si>
  <si>
    <t>3 200</t>
  </si>
  <si>
    <t>2 700</t>
  </si>
  <si>
    <t>детский сад 118</t>
  </si>
  <si>
    <t>бетский сад 129</t>
  </si>
  <si>
    <t>16 200</t>
  </si>
  <si>
    <t>школа №191</t>
  </si>
  <si>
    <t>11 300</t>
  </si>
  <si>
    <t>детский сад №14</t>
  </si>
  <si>
    <t>4 900</t>
  </si>
  <si>
    <t>детский сад 22</t>
  </si>
  <si>
    <t>бассейн "Ариант"</t>
  </si>
  <si>
    <t>6 700</t>
  </si>
  <si>
    <t xml:space="preserve">Брянская </t>
  </si>
  <si>
    <t>щшкола №33</t>
  </si>
  <si>
    <t>13 200</t>
  </si>
  <si>
    <t>школа 145, детский сад 311</t>
  </si>
  <si>
    <t>4 300</t>
  </si>
  <si>
    <t>СНТ "Курочкино"</t>
  </si>
  <si>
    <t>10 300</t>
  </si>
  <si>
    <t>9 400</t>
  </si>
  <si>
    <t>школа №18</t>
  </si>
  <si>
    <t>41 600</t>
  </si>
  <si>
    <t>школа №142, школа №18</t>
  </si>
  <si>
    <t>32 400</t>
  </si>
  <si>
    <t>трамвайное депо, ГСК №301, СНТ "Энергостроитель"</t>
  </si>
  <si>
    <t>ремонт покрытия, с восстанолением  дорожной разметки (1090 м2)</t>
  </si>
  <si>
    <t>ремонт покрытия, с восстанолением  дорожной разметки (2680 м2)</t>
  </si>
  <si>
    <t>транспортный узел "Челябинск-Главный, ГКБ РЖД №2, ПкиО "им. Пушкина"</t>
  </si>
  <si>
    <t>ремонт покрытия, с восстанолением  дорожной разметки (4790 м2)</t>
  </si>
  <si>
    <t>ЦПКиО "Гагарина"</t>
  </si>
  <si>
    <t>СНТ "Меридиан", МРЭО ГИБДД, ГСК</t>
  </si>
  <si>
    <t xml:space="preserve">Западное шоссе от Шершнёвской плотины до границы города </t>
  </si>
  <si>
    <t>Транспортная развязка к мосту от ул. Северо-Крымской  до ул. Труда (северный проезд,западный проезд,восточный проезд)</t>
  </si>
  <si>
    <t>км 1799, км 1840, км 1843</t>
  </si>
  <si>
    <t>Комплексное обустройство пешеходных переходов</t>
  </si>
  <si>
    <t>1.</t>
  </si>
  <si>
    <t xml:space="preserve">2. </t>
  </si>
  <si>
    <t>3.</t>
  </si>
  <si>
    <t>4.</t>
  </si>
  <si>
    <t>7 км Троицкий тр</t>
  </si>
  <si>
    <t>Колсанова</t>
  </si>
  <si>
    <t>п. Урицкого</t>
  </si>
  <si>
    <t>Металлургов шоссе</t>
  </si>
  <si>
    <t>Цвиллинга</t>
  </si>
  <si>
    <t>Труда</t>
  </si>
  <si>
    <t>Бажова</t>
  </si>
  <si>
    <t>Морская</t>
  </si>
  <si>
    <t>Мраморная</t>
  </si>
  <si>
    <t>Сталеваров</t>
  </si>
  <si>
    <t>Новоградский пр.</t>
  </si>
  <si>
    <t>автодорога "Меридиан"</t>
  </si>
  <si>
    <t>Автомобильные дороги федерального значения</t>
  </si>
  <si>
    <t>-</t>
  </si>
  <si>
    <t>Бр.Кашириных</t>
  </si>
  <si>
    <t xml:space="preserve"> Ак.Макеева, Чичерина, 40 лет Победы, Молодогвардейцев, Чайковского, С.Юлаева, Косарева</t>
  </si>
  <si>
    <t>очередность, проезд регул. п/п,  переход в н/у месте</t>
  </si>
  <si>
    <t>Гагарина</t>
  </si>
  <si>
    <t>Дзержинского, Новороссийская</t>
  </si>
  <si>
    <t>прочее, проезд на запрещ.сигнал, проезд регул.п/п</t>
  </si>
  <si>
    <t>Комсомольский пр.</t>
  </si>
  <si>
    <t>Чайковского, Пионерская, №41,Молодогвардейцев, Солнечная, Молдавская</t>
  </si>
  <si>
    <t>Ремонт покрытия, (приприведении к 6 м дороге - 95,58 пр. км)</t>
  </si>
  <si>
    <t>прочее, очередность, проезд регул. п/п, переход в н/у месте</t>
  </si>
  <si>
    <t>км 0-км 17,000</t>
  </si>
  <si>
    <t>км 0-км 11,068</t>
  </si>
  <si>
    <t>км 0-км 9,256</t>
  </si>
  <si>
    <t>км 0-км 37,340</t>
  </si>
  <si>
    <t>км 0-км 35,860</t>
  </si>
  <si>
    <t>км 0-км 31,431</t>
  </si>
  <si>
    <t>км 0-км 16,389</t>
  </si>
  <si>
    <t>км 0-км 4,600</t>
  </si>
  <si>
    <t>км 0-км 26,000</t>
  </si>
  <si>
    <t>км 0-км 5,580</t>
  </si>
  <si>
    <t>км 0-км 17,380</t>
  </si>
  <si>
    <t>км 0-км 24,300</t>
  </si>
  <si>
    <t>км 0-км 4,000</t>
  </si>
  <si>
    <t>км 11,000-км 11,800</t>
  </si>
  <si>
    <t>Выезд на встречную полосу, нарушение правил обгона ТС</t>
  </si>
  <si>
    <t>км 21,000-км 22,000</t>
  </si>
  <si>
    <t>Нерегулируемый перекресток, остановка общественного транспорта, наезд на пешехода</t>
  </si>
  <si>
    <t>км 31,000-км 32,000</t>
  </si>
  <si>
    <t>Нерегулируемый перекресток</t>
  </si>
  <si>
    <t>км 34,000-км 35,000</t>
  </si>
  <si>
    <t>Нерегулируемый перекресток, наезд на велосипедиста</t>
  </si>
  <si>
    <t>км 21,130-км 22,530</t>
  </si>
  <si>
    <t>км 6,000-км 7,000</t>
  </si>
  <si>
    <t>км 21,925-км 22,493</t>
  </si>
  <si>
    <t>Нерегулируемый перекресток, наезд на пешехода</t>
  </si>
  <si>
    <t>Нерегулируемый перекресток, опасный поворот</t>
  </si>
  <si>
    <t>км 6,000-км 6,894</t>
  </si>
  <si>
    <t>км 5,000-км 5,850</t>
  </si>
  <si>
    <t>Опасный поворот</t>
  </si>
  <si>
    <t>км 1,000-км 1,350</t>
  </si>
  <si>
    <t>км 41,950-км 42,700</t>
  </si>
  <si>
    <t>км 1,050-км 1,950</t>
  </si>
  <si>
    <t>км 0,530-км 1,230</t>
  </si>
  <si>
    <t>Регулируемый перекресток, наезд на ТС</t>
  </si>
  <si>
    <t>км 8,400-км 9,000</t>
  </si>
  <si>
    <t>Нерегулируемый перекресток, остановка общественного транспорта</t>
  </si>
  <si>
    <t>км 0,153-км 1,000</t>
  </si>
  <si>
    <t>Замена барьерного ограждения</t>
  </si>
  <si>
    <t>км 0-км 3,300</t>
  </si>
  <si>
    <t>км 0-км 60,000</t>
  </si>
  <si>
    <t>Замена дорожных знаков</t>
  </si>
  <si>
    <t>Устройство выравнивающего слоя</t>
  </si>
  <si>
    <t>км 0,000-км 2,000</t>
  </si>
  <si>
    <t>км 0,000-км 3,400</t>
  </si>
  <si>
    <t>км 0-км1,500</t>
  </si>
  <si>
    <t>км 0-км18,200</t>
  </si>
  <si>
    <t>км 1,000-км 2,000</t>
  </si>
  <si>
    <t>км 0-км 6,000</t>
  </si>
  <si>
    <t>Псковская, Туркменская, Ф.Горелова, Трубников, Гагарина, ООТ " Мясокомбинат"</t>
  </si>
  <si>
    <t>км 0 - км 25</t>
  </si>
  <si>
    <t>Ремонт автомобильной дороги</t>
  </si>
  <si>
    <t>км 15 - км 19</t>
  </si>
  <si>
    <t>км 15,800-км 16,800 км 18,000-км 19,000 км 34,000-км 35,000</t>
  </si>
  <si>
    <t xml:space="preserve"> 11,000-км 14,500; км 15,000-км 16,800</t>
  </si>
  <si>
    <t>км 16 - км 35</t>
  </si>
  <si>
    <t>км 3,200-км 5,200</t>
  </si>
  <si>
    <t>км 10,000-км 13,000</t>
  </si>
  <si>
    <t xml:space="preserve">ремонт автомобильной дороги </t>
  </si>
  <si>
    <t>км 0 - км 28</t>
  </si>
  <si>
    <t>Кулуево-Альмеева</t>
  </si>
  <si>
    <t>прочее, проезд нерегул. п/п, переход в н/у месте,очередность, дистанция, проезд регул. п/п</t>
  </si>
  <si>
    <t>Марченко</t>
  </si>
  <si>
    <t>1 Пятилетки</t>
  </si>
  <si>
    <t>очередность, переход на запрещ. Сигнал</t>
  </si>
  <si>
    <t>Молодогвардейцев</t>
  </si>
  <si>
    <t>Победы, Ун.Набережная, Комсомольский</t>
  </si>
  <si>
    <t>Мамина</t>
  </si>
  <si>
    <t>дистанция</t>
  </si>
  <si>
    <t>Победы</t>
  </si>
  <si>
    <t>Чичерина, Молдавская, Ворошилова, Молодогвардейцев, БСМП, Пионерская, Чайковского, Косарева,Краснознаменная, С.Юлаева, №346, Г.Танкограда, Горького, Валдайская</t>
  </si>
  <si>
    <t>прочее, очередность, проезд регул. п/п, переход в н/у месте, дистанция, проезд нерегул. п/п</t>
  </si>
  <si>
    <t xml:space="preserve"> Чичерина</t>
  </si>
  <si>
    <t>Победы, Бр.Кашириных, 250 лет Челябинску, 40 лет Победы</t>
  </si>
  <si>
    <t>км 2,800-км 4,600;    км 11,300-км 12,800; км 14,100-км 15,200; км 15,500-км 17,300</t>
  </si>
  <si>
    <t>км 0+000-км 1,180</t>
  </si>
  <si>
    <t>км 5,000-км 8,000; км70,000-км71,000; км80,000-км84,000</t>
  </si>
  <si>
    <t>км 3,500-км 5,000</t>
  </si>
  <si>
    <t>км13,000-км14,000</t>
  </si>
  <si>
    <t>63428</t>
  </si>
  <si>
    <t>км 0-км 9,691</t>
  </si>
  <si>
    <t>км 11,000-км 11,800; км 21,000-км 22,000; км 31,000-км 32,000; км 34,000-км 35,000</t>
  </si>
  <si>
    <t xml:space="preserve"> км 6,000-км 7,000      км 21,925-км 22,493</t>
  </si>
  <si>
    <t>1,880</t>
  </si>
  <si>
    <t>68</t>
  </si>
  <si>
    <t>9,651</t>
  </si>
  <si>
    <t>Единица измерения</t>
  </si>
  <si>
    <t>п.м.</t>
  </si>
  <si>
    <t>кв. м. (только для дорожного покрытия)</t>
  </si>
  <si>
    <t>Стоимость, млн. руб.</t>
  </si>
  <si>
    <t>шт</t>
  </si>
  <si>
    <t>Удельная стоимость за единицу, руб.</t>
  </si>
  <si>
    <t>окт. 17</t>
  </si>
  <si>
    <t>март 17</t>
  </si>
  <si>
    <t>Планируемый срок размещения закупок, мес. год</t>
  </si>
  <si>
    <t>Планируемый срок завершения работ, мес. год</t>
  </si>
  <si>
    <t>янв 17</t>
  </si>
  <si>
    <t>окт 17</t>
  </si>
  <si>
    <t>пм</t>
  </si>
  <si>
    <t>март17</t>
  </si>
  <si>
    <t>сент 17</t>
  </si>
  <si>
    <t>февр 17</t>
  </si>
  <si>
    <t>янв 18</t>
  </si>
  <si>
    <t>окт 18</t>
  </si>
  <si>
    <t>нт</t>
  </si>
  <si>
    <t>ремонт автомобильной дороги, в т.ч.                                          еемляное полотно           дорожная одежда             обустройство</t>
  </si>
  <si>
    <t>км    м3    м2    км</t>
  </si>
  <si>
    <t xml:space="preserve">11,9  54657  95843   11,9   </t>
  </si>
  <si>
    <t>4      83697   45655   4</t>
  </si>
  <si>
    <t>Реконструкция, в т.ч.     Земляное полотно          дорожная одежда             обустройство</t>
  </si>
  <si>
    <t>ремонт автомобильной дороги, в т. ч.                  Земляное полотно           дорожная одежда              обустройство</t>
  </si>
  <si>
    <t>3,5    789   41558   3,5</t>
  </si>
  <si>
    <t>км 14-км 23</t>
  </si>
  <si>
    <t>км 5,000-км 6,000</t>
  </si>
  <si>
    <t>км 10,000-км 14+000</t>
  </si>
  <si>
    <t>км 7,000-км 8,000</t>
  </si>
  <si>
    <t>км 0,000-км 6,000</t>
  </si>
  <si>
    <t>км 0,000-км 27,940</t>
  </si>
  <si>
    <t xml:space="preserve">шт </t>
  </si>
  <si>
    <t>км 2,000- км 3,000;    км 6,500-км7,300;     км 8,000-км 8,200;    км 9,800-км 10,000;  км 11,700-км 15,500</t>
  </si>
  <si>
    <t>км 7,000-км 7,700;    км 9,800-км10,800;       км 14,900-км 15,400; км 17,400-км 19,000; км 24,000-км24,600</t>
  </si>
  <si>
    <t>км 20,000-км 21,100; км 38,600-км 41,600; км 49,980-км 50,500</t>
  </si>
  <si>
    <t>км 25,800-км 28,500; км 57,500-км 60,000</t>
  </si>
  <si>
    <t xml:space="preserve"> км 1,000-км 2,000;     км 7,000-км 11,000;   км 22,885-км 23,885</t>
  </si>
  <si>
    <t>км 2,500-км 6,500;    км 9,000-км 11,000</t>
  </si>
  <si>
    <t>км 0-км 0,500;            км 1,600-км 3,600;     км 6,000-км 7,690</t>
  </si>
  <si>
    <t xml:space="preserve">км 3,000-км 5,000   </t>
  </si>
  <si>
    <t>км 8,000-км 13,000</t>
  </si>
  <si>
    <t>21,000-23,000</t>
  </si>
  <si>
    <t>км 6,500-км 8,000</t>
  </si>
  <si>
    <t>Опорная сеть, высокая интенсивность движения, необходимость обеспечения транспортной связи между г. Челябинском, районными центрами и другими населенными пунктами, а также увеличения доли автомобильных дорог, отвечающих нормативным требованиямавтомобильных дорог, на которых  производятся регулярные перевозки пассажиров автомобильным транспортом и городским наземным электрическим транспортом</t>
  </si>
  <si>
    <t>Коелга - автодорога М-36 Челябинск-Троицк-до границы с Республикой Казахстан</t>
  </si>
  <si>
    <t>Миасское-Шадринск Курганской области</t>
  </si>
  <si>
    <t>Миасское-Лазурный Красноармейского муниципального района</t>
  </si>
  <si>
    <t>Вахрушево города Копейска - Долгодеревенское</t>
  </si>
  <si>
    <t>Петровский-Сычево-Лазурный</t>
  </si>
  <si>
    <t>Обход села Миасское</t>
  </si>
  <si>
    <t>Подъезд к селу Миасское</t>
  </si>
  <si>
    <t>Кунашак -железнодорожная станция Муслюмово</t>
  </si>
  <si>
    <t>Кунашак-Усть-Багаряк, в том числе  обход села Усть-Багаряк 5,064 километра</t>
  </si>
  <si>
    <t>Кунашак-Сары - автодорога М-5 Подъезд к городу Екатеринбургу</t>
  </si>
  <si>
    <t>Подъезд к городу Миассу</t>
  </si>
  <si>
    <t>Миасс-Черновское</t>
  </si>
  <si>
    <t>Пласт-Демарино-Старый Кумляк</t>
  </si>
  <si>
    <t>Кочкарь-Варламово Чебаркульского муниципального района</t>
  </si>
  <si>
    <t xml:space="preserve">Обход города Челябинска </t>
  </si>
  <si>
    <t>Железнодорожная станция Муслюмово-Саккулово - автодорога М-5 Подъезд к городу Екатеринбургу</t>
  </si>
  <si>
    <t>Бухарино-Мирный Сосновского муниципального района</t>
  </si>
  <si>
    <t>Долгодеревенское-деревня Ключевка Сосновского муниципального района - автодорога Обход города Челябинска</t>
  </si>
  <si>
    <t>Челябинск-Харлуши-граница Аргаяшского муниципального района</t>
  </si>
  <si>
    <t xml:space="preserve"> установить дорожные знаки  5.19 ( 10 шт) над проезжей частью</t>
  </si>
  <si>
    <t>Железнодорожная станция Шагол-Красное Поле - автодорога Обход города Челябинска</t>
  </si>
  <si>
    <t>Кайгородово-Трубный</t>
  </si>
  <si>
    <t>70,01    4,45     59,88      5,68</t>
  </si>
  <si>
    <t>20 002 857,14           5 640,05                 1 440,88                                1 622 857,14</t>
  </si>
  <si>
    <t>Челябинск-Тимирязевский</t>
  </si>
  <si>
    <t>Рощино - автодорога М-5 Подъезд к городу Екатеринбургу</t>
  </si>
  <si>
    <t>Подъезд к селу Долгодеревенское</t>
  </si>
  <si>
    <t>Южноуральск-Увельский</t>
  </si>
  <si>
    <t>Увельский-Хомутинино</t>
  </si>
  <si>
    <t>Увельский хлебоприемный пункт - автодорога Увельский-Рождественка</t>
  </si>
  <si>
    <t>Хомутинино - автодорога М-36 Челябинск-Троицк-до границы с Республикой Казахстан, в том числе обход села Хомутинино 2,0 километра а/б</t>
  </si>
  <si>
    <t>Железнодорожная станция Бишкиль-Варламово</t>
  </si>
  <si>
    <t>Чебаркуль-Верхние Караси</t>
  </si>
  <si>
    <t>Чебаркуль-Мисяш - автодорога М-5 "Урал"</t>
  </si>
  <si>
    <t>Байрамгулово-автодорога Миасс-Карабаш-Кыштым</t>
  </si>
  <si>
    <t>Миасс-Златоуст</t>
  </si>
  <si>
    <t>Шершни города Челябинска-поселок Западный</t>
  </si>
  <si>
    <t>Шершни-Северный - автодорога Обход города Челябинска, с подъездом к поселку Садовый</t>
  </si>
  <si>
    <t>Железнодорожный города Копейска-Октябрьский города Копейска</t>
  </si>
  <si>
    <t>Лазурный-Слава-Пашнино I</t>
  </si>
  <si>
    <t>Копейск-Бажово города Копейска</t>
  </si>
  <si>
    <t>Мощность объекта</t>
  </si>
  <si>
    <t>%</t>
  </si>
  <si>
    <t>Устройство наружного освещения</t>
  </si>
  <si>
    <t>км 11 - км 21</t>
  </si>
  <si>
    <t>Энтузиастов</t>
  </si>
  <si>
    <t>Энтузиастов 15</t>
  </si>
  <si>
    <t>Гидрострой</t>
  </si>
  <si>
    <t>Гидрострой 11А</t>
  </si>
  <si>
    <t>п. Сосновка</t>
  </si>
  <si>
    <t>Школа № 149</t>
  </si>
  <si>
    <t>Красноармейская</t>
  </si>
  <si>
    <t>Красноармейская 93</t>
  </si>
  <si>
    <t>Южная</t>
  </si>
  <si>
    <t>Южная 5</t>
  </si>
  <si>
    <t>Овчинникова</t>
  </si>
  <si>
    <t>Комсомольская</t>
  </si>
  <si>
    <t>Кузнецова</t>
  </si>
  <si>
    <t>Кузнецова 33</t>
  </si>
  <si>
    <t>Елькина</t>
  </si>
  <si>
    <t>Елькина 88</t>
  </si>
  <si>
    <t>п. Новосинеглазово</t>
  </si>
  <si>
    <t>Кирова 1, Челябинская 17</t>
  </si>
  <si>
    <t>Захаренко 3А, 13</t>
  </si>
  <si>
    <t>Красного урала</t>
  </si>
  <si>
    <t>Красного Урала 16</t>
  </si>
  <si>
    <t>Героя России Молодова</t>
  </si>
  <si>
    <t>Героя России Молодова 28</t>
  </si>
  <si>
    <t>п. Локомотивный</t>
  </si>
  <si>
    <t>Мичурина, Севанская, Кропоткина, Саблина</t>
  </si>
  <si>
    <t>п. Аэропорт</t>
  </si>
  <si>
    <t>Звездная, Авиаторная</t>
  </si>
  <si>
    <t>Электростальская</t>
  </si>
  <si>
    <t>Электростальская 1а-9</t>
  </si>
  <si>
    <t>Плодоягодная</t>
  </si>
  <si>
    <t>Ак Королева</t>
  </si>
  <si>
    <t>3. Федеральные объекты (справочно)</t>
  </si>
  <si>
    <t>от 250 лет Челябинску до Бр. Кашириных</t>
  </si>
  <si>
    <t>8 Марта</t>
  </si>
  <si>
    <t>от 8 марта до Пугачёва</t>
  </si>
  <si>
    <t>Мехколонна</t>
  </si>
  <si>
    <t>Мехколонна 7</t>
  </si>
  <si>
    <t>п. Плановый</t>
  </si>
  <si>
    <t>от Гомельская, Бобруйская Грозненская до Дзержинского</t>
  </si>
  <si>
    <t>п. Першино</t>
  </si>
  <si>
    <t>от Валова до Чукотской</t>
  </si>
  <si>
    <t>Телеграфная</t>
  </si>
  <si>
    <t>пос. Плотничный</t>
  </si>
  <si>
    <t>Хариса Юсупова</t>
  </si>
  <si>
    <t>ул. 250 лет Челябинска от д. 63 до д. 75</t>
  </si>
  <si>
    <t>пос. Исаково</t>
  </si>
  <si>
    <t>Железнодорожная</t>
  </si>
  <si>
    <t>пос. Керамзавод</t>
  </si>
  <si>
    <t>Советская</t>
  </si>
  <si>
    <t>от Лермонтова до Морозова</t>
  </si>
  <si>
    <t>Нефтебазовая</t>
  </si>
  <si>
    <t>Тихая</t>
  </si>
  <si>
    <t>Салютная</t>
  </si>
  <si>
    <t>от Горького до Артиллерийской</t>
  </si>
  <si>
    <t>Багратиона</t>
  </si>
  <si>
    <t>Пчелиная</t>
  </si>
  <si>
    <t>сквер Б. Хмельницкого</t>
  </si>
  <si>
    <t>проезд дорога через сквер д. 7, сквер между Жукова и Сталеваров</t>
  </si>
  <si>
    <t>сквер 50 лет ВЛКСМ</t>
  </si>
  <si>
    <t>проезд дорога через сквер</t>
  </si>
  <si>
    <t>Ярослава Гашека</t>
  </si>
  <si>
    <t>проезд через сквер ДК ПАО ЧМК</t>
  </si>
  <si>
    <t>Журавлиная</t>
  </si>
  <si>
    <t>Героическая</t>
  </si>
  <si>
    <t>Пожарского</t>
  </si>
  <si>
    <t>Береговая</t>
  </si>
  <si>
    <t>Уфимские каменные карьеры</t>
  </si>
  <si>
    <t>Набережная</t>
  </si>
  <si>
    <t>Физкультурная</t>
  </si>
  <si>
    <t>Брянская</t>
  </si>
  <si>
    <t>Луговая Новосинеглазово</t>
  </si>
  <si>
    <t>7 км Троицкий тр.</t>
  </si>
  <si>
    <t>Восстановление дорожной разметки (пластик) после ремонта покрытия</t>
  </si>
  <si>
    <t>м2</t>
  </si>
  <si>
    <t>ул. Братьев Кашириных</t>
  </si>
  <si>
    <t>Магистраль общегородского значения, разделяющая селитебные территории, обеспечивающая внутреннюю связь ядра агломерации, с расположением вблизи школ № 124, 25, 148, 129, детских садов №454, 455, 452, 444, 440, 57, 435, 384, 1, 466, 40</t>
  </si>
  <si>
    <t>анимационные  знаки 5.19 с дополнительной подсветкой (4 пары)</t>
  </si>
  <si>
    <t>ремонт покрытия - приведённых км</t>
  </si>
  <si>
    <t>Наличие в непосредственной близости школ, больниц и социальных учреждений</t>
  </si>
  <si>
    <t>Наличие в непосредственной близости рекреационных и парковых зон, расположение путей интенсивого движения к школам и больницам</t>
  </si>
  <si>
    <t>табло обратного отсчета  времени разрешающего сигнала для транспорта на светофорных объектах (7  шт)</t>
  </si>
  <si>
    <t>Входная магистраль регулируемого движения с высокой интенсивностью движения соединяющая ядро агломерации с городом - спутником Копейск, разделяющая селитебные территории и промышленно-деловую зону</t>
  </si>
  <si>
    <t>анимационные  знаки 5.19 с дополнительной подсветкой (6 пары)</t>
  </si>
  <si>
    <t>светофоры типа Т-7( 1 шт)</t>
  </si>
  <si>
    <t>табло обратного отсчета  времени  разрешающего сигнала для транспорта на светофорных объектах (4  шт)</t>
  </si>
  <si>
    <t>Итого по автомобильным дорогам федерального значения</t>
  </si>
  <si>
    <t>Итого</t>
  </si>
  <si>
    <t>магистраль общегородского движения, разделяющая жилую застройку, парковые зоны "Сквер "Молодёжный" и "Парк Победы" являющиеся объектами массового притяжения</t>
  </si>
  <si>
    <t xml:space="preserve"> светофоры типа Т-7( 1 шт)</t>
  </si>
  <si>
    <t xml:space="preserve"> табло обратного отсчета времени разрешающего сигнала для транспорта  на светофорных объектах ( 2 шт)</t>
  </si>
  <si>
    <t>магистраль общегородского движения, разделяющая жилую застройку, гаражно-строитльный кооператив №8, станцию "о.п. 236 км" являющиеся объектами массового притяжения</t>
  </si>
  <si>
    <t xml:space="preserve">Бродокалмакский тр.,  </t>
  </si>
  <si>
    <t>установить дорожные знаки 5.19 (4 шт) над проезжей частью</t>
  </si>
  <si>
    <t>Магистраль районного значения с выходом на входную магистраль М-51 "Байкал", разделяющая сектор частной застройки Тракторозаводского района и школы № 59,19, детские сады № 251,</t>
  </si>
  <si>
    <t xml:space="preserve"> светофоры типа Т-7(1шт)</t>
  </si>
  <si>
    <t>табло обратного отсчета времени разрешающего сигнала для транспорта на светофорных объектах (1  шт)</t>
  </si>
  <si>
    <t>Итого по Челябинской агломерации</t>
  </si>
  <si>
    <t>Справочно по федеральным автомобильным дорогам</t>
  </si>
  <si>
    <t>Изменения по Челябинской агломерации</t>
  </si>
  <si>
    <t>1. Региональные объекты</t>
  </si>
  <si>
    <t>2. Муниципальные объекты</t>
  </si>
  <si>
    <t>№ п/п</t>
  </si>
  <si>
    <t>единица измерения</t>
  </si>
  <si>
    <t>Протяженность</t>
  </si>
  <si>
    <t>Ремонт покрытия, кв. м.</t>
  </si>
  <si>
    <t>Стоимость, млн. рублей</t>
  </si>
  <si>
    <t>Общая стоимость, млн. рублей</t>
  </si>
  <si>
    <t>было</t>
  </si>
  <si>
    <t>стало</t>
  </si>
  <si>
    <t>прочее,  проезд регул. п/п, переход в н/у месте,  проезд нерегул. п/п</t>
  </si>
  <si>
    <t>40 лет Победы, Краснопольский, Головницкого</t>
  </si>
  <si>
    <t>проезд регул.п/п, переход на запрещ. сигнал, прочее</t>
  </si>
  <si>
    <t>Бейвеля</t>
  </si>
  <si>
    <t>50 лет ВЛКСМ, КС, Свердловский тр.</t>
  </si>
  <si>
    <t>перестроение, прочее, проезд регул.п/п</t>
  </si>
  <si>
    <t>Доватора</t>
  </si>
  <si>
    <t>Воровского, Колсанова, Шаумяна, Сулимова</t>
  </si>
  <si>
    <t>дистанция, очередность, выезд на полосу вст. движ., проезд на запрещ. Сигнал</t>
  </si>
  <si>
    <t>Краснопольский</t>
  </si>
  <si>
    <t>проезд регул. п/п</t>
  </si>
  <si>
    <t>Г.Танкограда</t>
  </si>
  <si>
    <t>1 Пятилетки, Бажова, Котина, №110, Салютная, Ленина, Победы,</t>
  </si>
  <si>
    <t>прочее, очередность</t>
  </si>
  <si>
    <t>Горького, Г.Танкограда</t>
  </si>
  <si>
    <t>прочее, проезд нерегул.п/п</t>
  </si>
  <si>
    <t xml:space="preserve"> Чайковского</t>
  </si>
  <si>
    <t xml:space="preserve">Гагарина </t>
  </si>
  <si>
    <t xml:space="preserve">Копейское шоссе </t>
  </si>
  <si>
    <t xml:space="preserve">Победы </t>
  </si>
  <si>
    <t xml:space="preserve">Бейвеля  </t>
  </si>
  <si>
    <t xml:space="preserve">Черкасская, </t>
  </si>
  <si>
    <t xml:space="preserve">Воровского </t>
  </si>
  <si>
    <t xml:space="preserve">Каслинская </t>
  </si>
  <si>
    <t xml:space="preserve">Свердловский пр,тр. </t>
  </si>
  <si>
    <t xml:space="preserve">Дзержинского </t>
  </si>
  <si>
    <t xml:space="preserve">Жукова </t>
  </si>
  <si>
    <t xml:space="preserve">Котина </t>
  </si>
  <si>
    <t xml:space="preserve">Электростанция </t>
  </si>
  <si>
    <t>км 0-км 114,060</t>
  </si>
  <si>
    <t>км 0-км 51,730</t>
  </si>
  <si>
    <t>Всего</t>
  </si>
  <si>
    <t>Победы, Бр.Кашириных, Двинская, Комсомольский, Куйбышева</t>
  </si>
  <si>
    <t>прочее, очередность, переход на запрещ. сигнал , проезд нерегул.п/п</t>
  </si>
  <si>
    <t>Доватора, Блюхера</t>
  </si>
  <si>
    <t>проезд на запрещ. сигнал, проезд регул.п/п</t>
  </si>
  <si>
    <t>км 28+910 - км 31+925 (пос.Зауральский)</t>
  </si>
  <si>
    <t>км</t>
  </si>
  <si>
    <t>кв.м</t>
  </si>
  <si>
    <t>Протяженность автодороги (улицы) в пределах агломерации и площадь покрытия</t>
  </si>
  <si>
    <t>Протяженность автодороги (улицы), находящейся в нормативном состоянии</t>
  </si>
  <si>
    <t>50,000</t>
  </si>
  <si>
    <t>376 250</t>
  </si>
  <si>
    <t>701 197</t>
  </si>
  <si>
    <t>171 314</t>
  </si>
  <si>
    <t>22,409</t>
  </si>
  <si>
    <t>246 024</t>
  </si>
  <si>
    <t>28,117</t>
  </si>
  <si>
    <t>998 025</t>
  </si>
  <si>
    <t>114,060</t>
  </si>
  <si>
    <t>635 976</t>
  </si>
  <si>
    <t>72,683</t>
  </si>
  <si>
    <t>465 519</t>
  </si>
  <si>
    <t>51,730</t>
  </si>
  <si>
    <t>167 421</t>
  </si>
  <si>
    <t>25,580</t>
  </si>
  <si>
    <t>111 265</t>
  </si>
  <si>
    <t>17,000</t>
  </si>
  <si>
    <t>33 576</t>
  </si>
  <si>
    <t>5,130</t>
  </si>
  <si>
    <t>78 344</t>
  </si>
  <si>
    <t>11,970</t>
  </si>
  <si>
    <t>325 790</t>
  </si>
  <si>
    <t>49,777</t>
  </si>
  <si>
    <t>72 440</t>
  </si>
  <si>
    <t>11,068</t>
  </si>
  <si>
    <t>60 581</t>
  </si>
  <si>
    <t>9,256</t>
  </si>
  <si>
    <t>244 390</t>
  </si>
  <si>
    <t>37,340</t>
  </si>
  <si>
    <t>163 625</t>
  </si>
  <si>
    <t>25,000</t>
  </si>
  <si>
    <t>159 250</t>
  </si>
  <si>
    <t>18,200</t>
  </si>
  <si>
    <t>58 251</t>
  </si>
  <si>
    <t>8,900</t>
  </si>
  <si>
    <t>234 704</t>
  </si>
  <si>
    <t>35,860</t>
  </si>
  <si>
    <t>627 559</t>
  </si>
  <si>
    <t>71,721</t>
  </si>
  <si>
    <t>км35,000-км38,600; км 42,800-км 45,600</t>
  </si>
  <si>
    <t>км9,700-км 13,200; км 20,600-км 22,300</t>
  </si>
  <si>
    <t>91 630</t>
  </si>
  <si>
    <t>14,000</t>
  </si>
  <si>
    <t>306 044</t>
  </si>
  <si>
    <t>31,431</t>
  </si>
  <si>
    <t>102 757</t>
  </si>
  <si>
    <t>15,700</t>
  </si>
  <si>
    <t>29 750</t>
  </si>
  <si>
    <t>3,400</t>
  </si>
  <si>
    <t>9 818</t>
  </si>
  <si>
    <t>1,500</t>
  </si>
  <si>
    <t>127 359</t>
  </si>
  <si>
    <t>19,459</t>
  </si>
  <si>
    <t>385 788</t>
  </si>
  <si>
    <t>58,944</t>
  </si>
  <si>
    <t>143 404</t>
  </si>
  <si>
    <t>16,389</t>
  </si>
  <si>
    <t>40 250</t>
  </si>
  <si>
    <t>4,600</t>
  </si>
  <si>
    <t>53 015</t>
  </si>
  <si>
    <t>8,100</t>
  </si>
  <si>
    <t>143 015</t>
  </si>
  <si>
    <t>21,851</t>
  </si>
  <si>
    <t>1 052 599</t>
  </si>
  <si>
    <t>109,130</t>
  </si>
  <si>
    <t>161 779</t>
  </si>
  <si>
    <t>24,718</t>
  </si>
  <si>
    <t>29,826</t>
  </si>
  <si>
    <t>4,557</t>
  </si>
  <si>
    <t>71 511</t>
  </si>
  <si>
    <t>10,926</t>
  </si>
  <si>
    <t>344 772</t>
  </si>
  <si>
    <t>31,887</t>
  </si>
  <si>
    <t>96 788</t>
  </si>
  <si>
    <t>13,053</t>
  </si>
  <si>
    <t>36 717</t>
  </si>
  <si>
    <t>5,610</t>
  </si>
  <si>
    <t>170 170</t>
  </si>
  <si>
    <t>26,000</t>
  </si>
  <si>
    <t>33 458</t>
  </si>
  <si>
    <t>5,112</t>
  </si>
  <si>
    <t>53 276</t>
  </si>
  <si>
    <t>8,140</t>
  </si>
  <si>
    <t>48 825</t>
  </si>
  <si>
    <t>5,580</t>
  </si>
  <si>
    <t>82 140</t>
  </si>
  <si>
    <t>12,550</t>
  </si>
  <si>
    <t>16 428</t>
  </si>
  <si>
    <t>2,510</t>
  </si>
  <si>
    <t>97 977</t>
  </si>
  <si>
    <t>14,970</t>
  </si>
  <si>
    <t>330 523</t>
  </si>
  <si>
    <t>50,500</t>
  </si>
  <si>
    <t>113 752</t>
  </si>
  <si>
    <t>17,380</t>
  </si>
  <si>
    <t>159 044</t>
  </si>
  <si>
    <t>24,300</t>
  </si>
  <si>
    <t>182 867</t>
  </si>
  <si>
    <t>27,940</t>
  </si>
  <si>
    <t>182 344</t>
  </si>
  <si>
    <t>27,860</t>
  </si>
  <si>
    <t>16 180</t>
  </si>
  <si>
    <t>4,000</t>
  </si>
  <si>
    <t>46 160</t>
  </si>
  <si>
    <t>14,219</t>
  </si>
  <si>
    <t>79 195</t>
  </si>
  <si>
    <t>12,100</t>
  </si>
  <si>
    <t>29 120</t>
  </si>
  <si>
    <t>6,400</t>
  </si>
  <si>
    <t>2,000</t>
  </si>
  <si>
    <t>18 064</t>
  </si>
  <si>
    <t>2,760</t>
  </si>
  <si>
    <t>0,880</t>
  </si>
  <si>
    <t>Примечание</t>
  </si>
  <si>
    <t>43,000</t>
  </si>
  <si>
    <t>73,155</t>
  </si>
  <si>
    <t xml:space="preserve"> 40 лет Победы</t>
  </si>
  <si>
    <t>Чичерина, Бр.Кашириных, №8, №10, 14а</t>
  </si>
  <si>
    <t>дистанция, проезд нерегул. п/п, проезд на запрещ. Сигнал</t>
  </si>
  <si>
    <t>Победы пр., Комсомольский пр., Калинина</t>
  </si>
  <si>
    <t>очередность, проезд нерегул. п/п, дистанция</t>
  </si>
  <si>
    <t>Ленина, Южная, Работниц, Автодорожная, Куйбышева, Комсомольский, Островского, Черкасская</t>
  </si>
  <si>
    <t>Куйбышева</t>
  </si>
  <si>
    <t>Свердловский, Чайковского, д. 39, д. 53</t>
  </si>
  <si>
    <t>очередность, прочее</t>
  </si>
  <si>
    <t>Новороссийская</t>
  </si>
  <si>
    <t>а/д Меридиан, Гагарина, №80,82,84,86</t>
  </si>
  <si>
    <t>Гагарина, Барбюса, №95-101, 104-110</t>
  </si>
  <si>
    <t>очередность, дистанция</t>
  </si>
  <si>
    <t>Барбюса</t>
  </si>
  <si>
    <t>ремонт покрытия проезжей части</t>
  </si>
  <si>
    <t xml:space="preserve">М-5 "Урал" Москва - Рязань - Пенза - Самара - Уфа - Челябинск км 1779+000 – км 1871+037
</t>
  </si>
  <si>
    <t>А-310 Челябинск - Троицк - граница с Республикой Казахстан км 16+270 – км 89+000</t>
  </si>
  <si>
    <t>Р-254 "Иртыш" Челябинск - Курган - Омск - Новосибирск км 12+950 - км 35+000</t>
  </si>
  <si>
    <t>М-5 "Урал" Москва - Рязань - Пенза - Самара - Уфа - Челябинск, подъезд к г. Екатеринбург км 11+400 – км 66+000</t>
  </si>
  <si>
    <t>км 18+000 - км 18+985 (правый проезд)</t>
  </si>
  <si>
    <t>км 15+000 - км 16+000</t>
  </si>
  <si>
    <t>Установка знаков</t>
  </si>
  <si>
    <t>Вненсение изменений в ПОДД: перенос знаков 3.20</t>
  </si>
  <si>
    <t>замена линий разметки 1.5 на  1.1</t>
  </si>
  <si>
    <t>установка знаков 5.15.7-движение по полосам.</t>
  </si>
  <si>
    <t>Устройство накопительной полосы перед разворотной площадкой</t>
  </si>
  <si>
    <t>внесение изменений в ПОДД, установка знаков "Внимание! Аварийный участок"</t>
  </si>
  <si>
    <t>Установка знаков "Внимание! Аварийный участок"</t>
  </si>
  <si>
    <t>Ограничение скорости до 70 км/ч, установка знаков</t>
  </si>
  <si>
    <t xml:space="preserve"> км 1829+000-км 1844+000 (левый проезд)</t>
  </si>
  <si>
    <t>км 19+000 - км 28+000 (правый проезд)</t>
  </si>
  <si>
    <t>км 58+000 - км 65+593 (правый проезд)</t>
  </si>
  <si>
    <t>км 20+000 - км 28+000 (левый проезд)</t>
  </si>
  <si>
    <t xml:space="preserve"> км 39+000- км 44+000 (левый проезд)</t>
  </si>
  <si>
    <t>км 28+000 - км 34+500 (левый проезд)</t>
  </si>
  <si>
    <t>км 28+000 - км 34+000 (правый проезд)</t>
  </si>
  <si>
    <t>км 34+500 - км 39+000 (левый проезд)</t>
  </si>
  <si>
    <t>км 44+000 - км 50+000 (правый проезд)</t>
  </si>
  <si>
    <t>13+832</t>
  </si>
  <si>
    <t>Установка светофорного объекта с кнопкой вызова</t>
  </si>
  <si>
    <t>км 20+000 - км 23+000 (левый проезд)</t>
  </si>
  <si>
    <t>км 65+000 - км 71+000</t>
  </si>
  <si>
    <t>км 20+000 - км 23+000 (правый проезд)</t>
  </si>
  <si>
    <t>км 71+000 - км 77+000</t>
  </si>
  <si>
    <t>км 23+000 - км 32+000 (правый проезд)</t>
  </si>
  <si>
    <t>км 77+000 - км 80+000</t>
  </si>
  <si>
    <t>км 40+000 - км 46+100 (левый проезд)</t>
  </si>
  <si>
    <t>км 16+270 - км 20+000 (правый проезд)</t>
  </si>
  <si>
    <t>км 16+270 - км 20+000 (левый проезд)</t>
  </si>
  <si>
    <t>км 40+000 - км 46+100 (правый проезд)</t>
  </si>
  <si>
    <t>18+735-19+450</t>
  </si>
  <si>
    <t>Установка демпфирующих устройств</t>
  </si>
  <si>
    <t>23+000 - 24+000</t>
  </si>
  <si>
    <t>Установка светофора Т-7</t>
  </si>
  <si>
    <t>км 12+950 - км 20+000</t>
  </si>
  <si>
    <t>капитальный ремонт</t>
  </si>
  <si>
    <t>18+460</t>
  </si>
  <si>
    <t xml:space="preserve">Установка светофорного объекта  </t>
  </si>
  <si>
    <t>Устройство стационарного искусственного освещения</t>
  </si>
  <si>
    <t xml:space="preserve">установка светофорного объекта  </t>
  </si>
  <si>
    <t xml:space="preserve">установка светофора Т-7  </t>
  </si>
  <si>
    <t>1790+358 - 1799+280</t>
  </si>
  <si>
    <t>реконструкция</t>
  </si>
  <si>
    <t>1809+232 - 1820+233</t>
  </si>
  <si>
    <t>км 1860+000 - км 1871+037 (левый проезд)</t>
  </si>
  <si>
    <t xml:space="preserve"> км 1829+000-км 1844+000 (правый проезд)</t>
  </si>
  <si>
    <t>устройство защитных слоев</t>
  </si>
  <si>
    <t>1810+098- 1811+000</t>
  </si>
  <si>
    <t>Фактическая загрузка дороги движением превышает нормативную. Несоответствие фактических параметров автодороги требуемым нормативам.</t>
  </si>
  <si>
    <t>1780+000 - 1781+000</t>
  </si>
  <si>
    <t>Фактическая загрузка дороги движением превышает нормативную. Несоответствие фактических параметров автодороги требуемым нормативам. Выезды с прилегающей территории.</t>
  </si>
  <si>
    <t>18+000 - 18+985</t>
  </si>
  <si>
    <t>Высокая интенсивность движения. Примыкание автомобильной дороги в 1 уровне (с. Долгодеревенское) и разворотная площадка. Нарушение водителями очередности проезда</t>
  </si>
  <si>
    <t>15+000 - 16+000</t>
  </si>
  <si>
    <t>Фактическая загрузка дороги движением превышает нормативную. Несоответствие фактических параметров автодороги требуемым нормативам. Пригородная зона.</t>
  </si>
  <si>
    <t>1790+358-1799+280</t>
  </si>
  <si>
    <t xml:space="preserve">км </t>
  </si>
  <si>
    <t>федеральная дорога, входящаяя в опорную региональную сеть</t>
  </si>
  <si>
    <t>Гончаренко, Дзержинского, д. 79Б</t>
  </si>
  <si>
    <t>очередность, проезд на запрещ. сигнал, проезд регул. п/п</t>
  </si>
  <si>
    <t>Горького</t>
  </si>
  <si>
    <t>1 Пятилетки, Котина, Лермонтова, Савина, Белостоцкого</t>
  </si>
  <si>
    <t>очередность, проезд на запрещ. сигнал, проезд регул. п/п, прочее</t>
  </si>
  <si>
    <t>Котина</t>
  </si>
  <si>
    <t>прочее, выезд на полосу встреч. движ,</t>
  </si>
  <si>
    <t>Комарова</t>
  </si>
  <si>
    <t>выезд на полосу встреч. движ.</t>
  </si>
  <si>
    <t>Ленина</t>
  </si>
  <si>
    <t>Предзаводская пл., Г.Танкограда, 40 лет Октября, Горького, Энтузиастов, Энгельса, Свердловский, Красная, Российская, Цвиллинга</t>
  </si>
  <si>
    <t>40 лет Октября</t>
  </si>
  <si>
    <t>1 Пятилетки, Савина</t>
  </si>
  <si>
    <t xml:space="preserve"> Энгельса</t>
  </si>
  <si>
    <t>Ленина, Коммуны</t>
  </si>
  <si>
    <t>Красная</t>
  </si>
  <si>
    <t>очередность</t>
  </si>
  <si>
    <t>32  годовщины Октября</t>
  </si>
  <si>
    <t>Хлебозаводская, д. 18А</t>
  </si>
  <si>
    <t>Б.Хмельницкого, Ш.Металлургов, Электростальская, д. 16, д. 47</t>
  </si>
  <si>
    <t>переход в н/у месте, очередность, проезд регул.п/п, проезд нерегул п/п</t>
  </si>
  <si>
    <t>50 лет ВЛКСМ</t>
  </si>
  <si>
    <t>Черкасская, Ш.Металлургов</t>
  </si>
  <si>
    <t>переход в н/у месте, дистанция</t>
  </si>
  <si>
    <t>Ун. Набережная</t>
  </si>
  <si>
    <t>Молодогвардейцев, мост на "Родник"</t>
  </si>
  <si>
    <t>дистанция, прочее, очередность</t>
  </si>
  <si>
    <t xml:space="preserve"> Головницкого</t>
  </si>
  <si>
    <t>переход на запрещ. Сигнал</t>
  </si>
  <si>
    <t xml:space="preserve">Транспортная развязка на пересечении ул. Худякова - ул. Университетской Набережной   </t>
  </si>
  <si>
    <t>Ул. Академика Макеева от ул. Университетской Набережной до  ул. 250-летия Челябинска</t>
  </si>
  <si>
    <t>Ул. Академика Сахарова от ул. Бр. Кашириных до ул. Университетской Набережной</t>
  </si>
  <si>
    <t>Ул. Братьев Кашириных от ул. Академика Королева по ул. Гостевой до  кольца  пос. Шершни</t>
  </si>
  <si>
    <t>Ул. Варненская от ул. Воровского до ул.Татьяничевой</t>
  </si>
  <si>
    <t>Ул. Васенко от ул. Маркса до просп. Ленина</t>
  </si>
  <si>
    <t>Ул. Верхнеуральская от ул. Худякова до ул. Гвардейской</t>
  </si>
  <si>
    <t>Ул. Витебская от ул. Энтузиастов до ул. Лесопарковой</t>
  </si>
  <si>
    <t>Ул. Вятская от ул.Фруктовой до ул. Каргапольской</t>
  </si>
  <si>
    <t>Ул. Гвардейская от ул. Верхнеуральской до ул. Рубежной</t>
  </si>
  <si>
    <t>Ул. Каргапольская</t>
  </si>
  <si>
    <t>Ул. Клары Цеткин от ул. Труда до ул. Южной с разрывом от просп. Ленина до ул. Либкнехта</t>
  </si>
  <si>
    <t>Ул. Коммуны от ул. 3-го Интернационала до ул. Красная и от Свердловского просп. до ул. Энтузиастов</t>
  </si>
  <si>
    <t xml:space="preserve">Ул. Курчатова от ул. Елькина до ул. Энгельса </t>
  </si>
  <si>
    <t>Ул. Либкнехта от ул. Красная до ул. Клары Цеткин</t>
  </si>
  <si>
    <t>Ул. Маркса от ул. Российской до ул. Энгельса</t>
  </si>
  <si>
    <t>Ул. Невская</t>
  </si>
  <si>
    <t>Ул. Образцова от ул. Воровского до ул. Татьяничевой</t>
  </si>
  <si>
    <t>Ул. Ольховая</t>
  </si>
  <si>
    <t>Ул Парковая от ул. Северной до ул. Фруктовой</t>
  </si>
  <si>
    <t>Ул. Пушкина от просп. Ленина до ул. Труда</t>
  </si>
  <si>
    <t>Ул. Пчелиная</t>
  </si>
  <si>
    <t>Ул. Рубежная от ул. Образцова до ул. Варненской</t>
  </si>
  <si>
    <t>Ул. Свободы от просп. Ленина до ул. Миасской</t>
  </si>
  <si>
    <t>Ул. Северная от ул. Тополиной до ул. Парковой</t>
  </si>
  <si>
    <t>Ул. Смирных от ул. Энтузиастов до ул. Лесопарковой</t>
  </si>
  <si>
    <r>
      <t>км4+350-км 5+350; км 10+031-км 11+300(право); км 10+309-км 11+000(лево);</t>
    </r>
    <r>
      <rPr>
        <sz val="10"/>
        <color indexed="8"/>
        <rFont val="Times New Roman"/>
        <family val="1"/>
      </rPr>
      <t xml:space="preserve"> км 11,000-км 13,500;                                 км 30,000-км 31,000; км 37,000-км 38,000; </t>
    </r>
    <r>
      <rPr>
        <sz val="10"/>
        <color indexed="10"/>
        <rFont val="Times New Roman"/>
        <family val="1"/>
      </rPr>
      <t>км 45,743-км 47,882</t>
    </r>
  </si>
  <si>
    <t>Ул. Татьяничевой от ул. Витебской до ул. Образцова</t>
  </si>
  <si>
    <t>Ул. Тернопольская (восточный проезд) от просп. Ленина до ул. Сони Кривой</t>
  </si>
  <si>
    <t>Ул. Тернопольская (восточный проезд) от ул. Сони Кривой до ул. Смирных</t>
  </si>
  <si>
    <t xml:space="preserve">Ул. Фруктовая  </t>
  </si>
  <si>
    <t xml:space="preserve">Мост через р. Миасс транспортно-пешеходный по ул. Красной - ул. Каслинской </t>
  </si>
  <si>
    <t>Автодорога в пос. Новосинеглазово от Троицкого тракта до ул. Челябинской</t>
  </si>
  <si>
    <t>ул. Челябинская от ж/д переезда пос. Новосинеглазово до ул. Советской</t>
  </si>
  <si>
    <t>Автодорога на пос. Сосновка от поворота на пос. Сосновка до конечной остановки пос. Сосновка</t>
  </si>
  <si>
    <t xml:space="preserve">Автодорога на пос.Исаково от развязки до стеллы "Урал-опорный край державы" </t>
  </si>
  <si>
    <t>Автодорога на Троицкий тракт от  автодороги "Меридиан"</t>
  </si>
  <si>
    <t>Автодорога 13-а от Уфимского тракта до Троицкого тракта</t>
  </si>
  <si>
    <t>Автодорога от ж/д тоннеля - ул.Парк Б -ул.Лазо- ул.Заслонова - ул.Ударная - ул.Физкультурная</t>
  </si>
  <si>
    <t>Автодорога в пос.Исаково от Троицуого тракта до ост. Сад Жилищник</t>
  </si>
  <si>
    <t>Автодорога в пос.Федровка от путепровода на Уфимский тракт (ГСК 202) до ул.Нефтянников</t>
  </si>
  <si>
    <t>Привокзальная площадь на ул. Разина (въезд и выезд) по маршруту автобусного и троллейбусного движения  от ул. Торговой</t>
  </si>
  <si>
    <t>Старо-Уфимский тракт от путепровода пос.Федоровка до ж/д переезда пос.Смолино</t>
  </si>
  <si>
    <t>Съезд в пос. Федоровка по Уфимскому тракту</t>
  </si>
  <si>
    <t xml:space="preserve">Троицкий тракт от путепровода "Металлобаза" до городской черты </t>
  </si>
  <si>
    <t>Троицкий тракт от ул. Рылеева до путепровода "Металлобаза"</t>
  </si>
  <si>
    <t>ул.Базовая 2-я станц.Шершни (м.66)</t>
  </si>
  <si>
    <t>ул. Дарвина от Троицкого тракта  до ул.Блюхера</t>
  </si>
  <si>
    <t>ул. Евтеева от ул. Цвиллинга до ул. Российской</t>
  </si>
  <si>
    <t>Ул. Железнодорожная от ул. Свободы ( ж/д вокзал) до ул. Камышовой</t>
  </si>
  <si>
    <t>ул. Калининградская  от ул. Кузнецова до ул. Шахтерской (вдоль  бора)</t>
  </si>
  <si>
    <t>ул.Карпинского от ул.Салтыкова до ул.Камышовая (М 24 Л)</t>
  </si>
  <si>
    <t>ул. Кирова (проезд) от просп. Ленина до ул. Тимирязева</t>
  </si>
  <si>
    <t>ул.Камышовая  от ул.Карпинского до ул.Железнодорожной (м 24 Л)</t>
  </si>
  <si>
    <t>ул.Корабельная станц.Шершни (м.66)</t>
  </si>
  <si>
    <t>ул. Либкнехта от Челябинского государственного академического театра драмы им. Н. Орлова до ул. Елькина</t>
  </si>
  <si>
    <t>ул. Морозова от ул. Чехова до ул. Станционной, автодорога от  ул. Морозова до городской черты в сторону пос. Полевой</t>
  </si>
  <si>
    <t>ул.Новоэлеваторная станц.Шершни (М,66)</t>
  </si>
  <si>
    <t>Ул. Омская от ул. Федорова до ул. Воровского</t>
  </si>
  <si>
    <t>Ул. Орджоникидзе от ул. Свободы до ул. Телевизионной</t>
  </si>
  <si>
    <t>Ул. Плеханова от ул. Российской до ул. Цвиллинга</t>
  </si>
  <si>
    <t>ул. Потребительская 2-я от ул. Нефтебазовой до Троицкого тракта</t>
  </si>
  <si>
    <t>ул. Профинтерна от ул. Федорова до Троицкого тракта</t>
  </si>
  <si>
    <t>ул. Пушкина от просп. Ленина до ул. Плеханова</t>
  </si>
  <si>
    <t>Ул. Разина западный проезд: от ул. Торговой до ул. Доватора</t>
  </si>
  <si>
    <t>ул. Разина восточный проезд: от ул. Торговой до путепровода ст. "Челябинск-Главный"</t>
  </si>
  <si>
    <t>ул. Рылеева от ул. Блюхера до ул. Профинтерна</t>
  </si>
  <si>
    <t>Ул. Салтыкова от ул. Блюхера до ул. Профинтерна</t>
  </si>
  <si>
    <t>Ул. Салтыкова от ул. Профинтерна до ул. Карпинского</t>
  </si>
  <si>
    <t>Ул. Свободы от просп. Ленина до ул. Торговой</t>
  </si>
  <si>
    <t>ул. Свободы от ул. Торговой до разворотного кольца (в т.ч. ограждение пешеходное)</t>
  </si>
  <si>
    <t>Ул. Сулимова от ул. Омской до ул. Курчатова</t>
  </si>
  <si>
    <t>Ул. Тимирязева от ул. 3-го Интернационала до ул. Воровского</t>
  </si>
  <si>
    <t>ул. Трактовая от ул. Кузнецова до Уфимского тракта</t>
  </si>
  <si>
    <t>ул. Федорова от ул. Доватора до ул.Профинтерна</t>
  </si>
  <si>
    <t>Ул. Цеховая от ул. Елькина до ул. Доватора</t>
  </si>
  <si>
    <t>ул. Шаумяна от ул. Омской до ул. Курчатова</t>
  </si>
  <si>
    <t>Ул. Яблочкина от ул. Доватора до ул. Тарасова</t>
  </si>
  <si>
    <t>Уфимский тракт от ул. Кузнецова до поста ГАИ +100 м</t>
  </si>
  <si>
    <t>Путепровод 9 км (в т.ч. откосы, ограждения: перильное, парапетное, барьерное )</t>
  </si>
  <si>
    <t xml:space="preserve">Путепровод через ж/д пути ст. "Челябинск - Главный" </t>
  </si>
  <si>
    <t xml:space="preserve">Путепровод по Троицкому тракту в районе п.Новосинеглазово </t>
  </si>
  <si>
    <t>Путепровод по Троицкому тракту в р-не пос. Исаково</t>
  </si>
  <si>
    <t xml:space="preserve">ул. Северный Луч от ветлечебницы по Свердловскому тракту до ул. Героев Танкограда  </t>
  </si>
  <si>
    <t xml:space="preserve">Набережная р. Миасс (южная сторона) от ул. Кирова до Свердловского просп. </t>
  </si>
  <si>
    <t xml:space="preserve">просп. Победы от Новоградского просп. до ул. Татищева </t>
  </si>
  <si>
    <t>Транспортная развязка у моста: ул. Красноармейская, ул. Нагорная, ул. Миасская</t>
  </si>
  <si>
    <t>ул. Артиллерийская от ул. Потемкина до ул. Механическая</t>
  </si>
  <si>
    <t>ул. Болейко от ул. Шенкурской до просп. Победы</t>
  </si>
  <si>
    <t>ул. Валдайская от ул. Героев Танкограда до просп. Победы</t>
  </si>
  <si>
    <t>ул. Героя России  Родионова Е.Н. от ул. Татищева до Новоградского просп.</t>
  </si>
  <si>
    <t>ул. Игнатия Вандышева от просп. Победы до ул. Братьев Кашириных</t>
  </si>
  <si>
    <t>ул. Калинина от ул. Набережной до Свердловского просп.</t>
  </si>
  <si>
    <t>ул. Кирова от просп. Победы до ул.Труда</t>
  </si>
  <si>
    <t>ул. Кожзаводская от ул. Каслинская до ул. Новомеханической</t>
  </si>
  <si>
    <t>ул. Косарева от просп. Победы до ул. Братьев Кашириных</t>
  </si>
  <si>
    <t>ул. Косарева от ул. Братьев Кашириных до ул. Университетской Набережной</t>
  </si>
  <si>
    <t>ул. Кыштымская от ул. Калинина до ул. Работниц</t>
  </si>
  <si>
    <t xml:space="preserve">ул. Механическая от ул. Героев Танкограда до автодороги " Меридиан" </t>
  </si>
  <si>
    <t>ул. Молодогвардейцев от просп. Победы до ул. Университетской Набережной</t>
  </si>
  <si>
    <t>ул. Новомеханическая от ул. Каслинской  до автодороги Меридиан</t>
  </si>
  <si>
    <t>ул. Партизанская от ул. Герцена до ул. Чайковского</t>
  </si>
  <si>
    <t>ул. Полковая от Свердловского просп. до ул. Краснознаменной</t>
  </si>
  <si>
    <t>ул. Потемкина от  автодороги " Меридиан" до ул. Артиллерийской</t>
  </si>
  <si>
    <t>62 575 000,00     822,13  3 725,99      2 845 000,00</t>
  </si>
  <si>
    <t>ул. Салавата Юлаева от просп. Победы до ул. Братьев Кашириных</t>
  </si>
  <si>
    <t>ул. Салавата Юлаева от  ул. Братьев Кашириных до ул.Академика Макеева</t>
  </si>
  <si>
    <t>ул. Северо-Крымская от ул. Братьев Кашириных до моста через  р. Миасс</t>
  </si>
  <si>
    <t xml:space="preserve">ул. Северо-Крымская от ул. Куйбышева до ул. Братьев Кашириных </t>
  </si>
  <si>
    <t xml:space="preserve">ул. Татищева от ул. Героя России Родионова  до ул. 250-летия Челябинска </t>
  </si>
  <si>
    <t>ул.Чайковского от просп. Победы до ул. Университетской Набережной</t>
  </si>
  <si>
    <t>пешеходное ограждение ( 1 шт.=2 м)</t>
  </si>
  <si>
    <t>Копейское шоссе</t>
  </si>
  <si>
    <t xml:space="preserve">молодогвардейцев </t>
  </si>
  <si>
    <t>светофорный объект типа Т-7</t>
  </si>
  <si>
    <t>монтаж участка лини наружного освещения</t>
  </si>
  <si>
    <t>ремонт покрытия (приведенные км - по ширине дороги 6 м)</t>
  </si>
  <si>
    <t>привед км/ м2</t>
  </si>
  <si>
    <t>Чичерина</t>
  </si>
  <si>
    <t xml:space="preserve">восстановление разметки </t>
  </si>
  <si>
    <t>ул. Доватора (включая путепровод Челябинск-Главный)</t>
  </si>
  <si>
    <t>Г. Танкограда</t>
  </si>
  <si>
    <t>Г. Танкограда - Северный луч</t>
  </si>
  <si>
    <t xml:space="preserve">светофорный объект транспортный </t>
  </si>
  <si>
    <t>Свердловский пр, тр.</t>
  </si>
  <si>
    <t>Барбюса (Гончаренко и др. перекрестки)</t>
  </si>
  <si>
    <t>Комарова-Завалишина</t>
  </si>
  <si>
    <t>светофорный объект для транспорта</t>
  </si>
  <si>
    <t>Жукова</t>
  </si>
  <si>
    <t>шг.</t>
  </si>
  <si>
    <t>Краснознаменная - Островского</t>
  </si>
  <si>
    <t>Агалакова ул.</t>
  </si>
  <si>
    <t>Пограничная (Коммунаров, Пограничная 21)</t>
  </si>
  <si>
    <t>3 Интернационала, 61, 113, 130</t>
  </si>
  <si>
    <t>Обласной роддом, школа №8, гимназия № 63</t>
  </si>
  <si>
    <t xml:space="preserve">светофорный объект типа Т-7 </t>
  </si>
  <si>
    <t>ул. Челябинская</t>
  </si>
  <si>
    <t>250 лет Челябинску от ул. Ак. Королева до ул. Северная (Татищева - Парковая)</t>
  </si>
  <si>
    <t>строительство участка автодороги</t>
  </si>
  <si>
    <t>светофороный объект типа Т-7</t>
  </si>
  <si>
    <t>Бажова 48</t>
  </si>
  <si>
    <t>университет, школа № 86,  детские сады № 393, 418, 85</t>
  </si>
  <si>
    <t>Новоградский пр. и мкрн Парковый 2</t>
  </si>
  <si>
    <t>ул. Александра Шмакова</t>
  </si>
  <si>
    <t>Центр сосудистой хирургии, мкрн Парковый 2, Бюро медицинской экспертизы</t>
  </si>
  <si>
    <t>ул. Петра Сумина</t>
  </si>
  <si>
    <t>Коммуны-Энтузиастов</t>
  </si>
  <si>
    <t>Ул. Татищева</t>
  </si>
  <si>
    <t>Татищева</t>
  </si>
  <si>
    <t>Артиллерийска - Механическая</t>
  </si>
  <si>
    <t>Потемкина - Меридиан</t>
  </si>
  <si>
    <t>пос. Сухомесово и подъездная дорога</t>
  </si>
  <si>
    <t>Ремонт покрытия, (приприведении к 6 м дороге)</t>
  </si>
  <si>
    <t>строительство участка автодороги (приприведении к 6 м дороге)</t>
  </si>
  <si>
    <t>пр. км</t>
  </si>
  <si>
    <t>табло обратного отсчета времени  разрешающего сигнала для транспорта на светофорных объектах (1  шт)</t>
  </si>
  <si>
    <t>пр.км</t>
  </si>
  <si>
    <t>пешеходные ограждения, шт.</t>
  </si>
  <si>
    <t>пешеходные ограждения ( 1 шт.=2 м)</t>
  </si>
  <si>
    <t>пешеходные ограждения, шт</t>
  </si>
  <si>
    <t>ул. Шенкурская от ул. Кожзаводская до дома №11 по ул. Шенкурской</t>
  </si>
  <si>
    <t>ул.Отрадная</t>
  </si>
  <si>
    <t>ул. Ижевская от ул.Братьев Кашириных до пер. Двиинского 1-го</t>
  </si>
  <si>
    <t xml:space="preserve">ул. Коммунальная от ул. Чайковского до ул. Герцена </t>
  </si>
  <si>
    <t xml:space="preserve">Ленинградский мост через р. Миасс  по просп. Победы </t>
  </si>
  <si>
    <t xml:space="preserve">Мост через р. Миасс по ул. Северо-Крымской </t>
  </si>
  <si>
    <t>Мост через р. Миасс по Свердловскому просп.</t>
  </si>
  <si>
    <t xml:space="preserve">Мост  через р. Миасс по ул. Братьев  Кашириных от ул. Кирова до ул.Российской с выходом на ул. Труда </t>
  </si>
  <si>
    <t xml:space="preserve">Мост через р. Миасс по ул. Северный Луч </t>
  </si>
  <si>
    <t>Мост через р. Миасс в районе ЧГРЭС</t>
  </si>
  <si>
    <t>Путепровод по Свердловскому пр. через ул. Братьев Кашириных</t>
  </si>
  <si>
    <t xml:space="preserve">Путепровод через ж/д пути по ул. Новомеханической </t>
  </si>
  <si>
    <t>Путепровод по ул. Каслинской - ул. Механической</t>
  </si>
  <si>
    <t>Троицкий мост по ул. Кирова от ул. Восьмого Марта до ул. Труда</t>
  </si>
  <si>
    <t xml:space="preserve">Путепровод на пересечении ул. Новомеханическая, пр. Комсомольский и пр. Свердловский </t>
  </si>
  <si>
    <t>Бродокалмакский тракт от ул. Мамина до Курганского шоссе</t>
  </si>
  <si>
    <t>Пер. Лермонтова 1-й от ул.Арзамасской 3-й до просп. Комарова</t>
  </si>
  <si>
    <t>Ул. Артиллерийская от автодороги "Меридиан" до ул. Потемкина</t>
  </si>
  <si>
    <t>Проспект Давыдова от ул.Хохрякова до ул.Зальцмана</t>
  </si>
  <si>
    <t>Ул. Зальцмана (ул.Ферганская) от ул. Эльтонской 1 -ой  до просп. Давыдова</t>
  </si>
  <si>
    <t>Ул. Зальцмана (ул.Ферганская) от ул. Эльтонской 1-ой  до ул. Эльтонской 3-й</t>
  </si>
  <si>
    <t>Ул. Зальцмана (перекресток со 2-й Эльтонской)</t>
  </si>
  <si>
    <t>ул.Конструктора Духова от ул.Сергея Герасимова до ост."Мехколонна"</t>
  </si>
  <si>
    <t>Ул. Линейная от троллейбусного кольца у остановки "ТЭЦ-2" до просп. Ленина</t>
  </si>
  <si>
    <t>ул.Линейная от ост.ТЭЦ -2 до ул.Эльтонской 1-й</t>
  </si>
  <si>
    <t>Ул. Ловина от ул. Марченко до автодороги Меридиан</t>
  </si>
  <si>
    <t>Ул. Малогрузовая от ул. Рождественского до ул. 40-летия Октября</t>
  </si>
  <si>
    <t>Ул. Октябрьская от ул. Танкистов до ул. Бажова</t>
  </si>
  <si>
    <t>Ул. Потемкина от ул. Артиллерийской до ул. Героев Танкограда</t>
  </si>
  <si>
    <t>Ул. Рождественского от просп. Ленина до автодороги " Меридиан"</t>
  </si>
  <si>
    <t>ул.Самохина от ул.Эльтонской 1-й до ул.Конструктора Духова</t>
  </si>
  <si>
    <t>Ул. Сергея Герасимова от ул. Зальцмана до ул. Самохина</t>
  </si>
  <si>
    <t>Ул. Танкистов от ул. Бажова до просп. Ленина</t>
  </si>
  <si>
    <t>Ул. Шуменская от  ул. Салютной до дома № 6 по ул. Шуменской</t>
  </si>
  <si>
    <t>Ул. Щербаковская, 2-я от ул. Мамина до ул. Танкистов</t>
  </si>
  <si>
    <t>Ул. Эльтонская 1-я  от ул. Самохина  до ул. Ферганской</t>
  </si>
  <si>
    <t>3-ий Шатурский переулок от ул. Комарова до ул. Вязовой</t>
  </si>
  <si>
    <t>ул.Эльтонская 1-я от ул.Зальцмана до ул.Трашутина</t>
  </si>
  <si>
    <t>Автодорога в сорону пос. "Солнечный берег" от остановки общественного транспорта "Сад Тракторосад № 3" до границы города</t>
  </si>
  <si>
    <t xml:space="preserve">Автодорога в пос. Старокамышинск от ул. Чистопольской до ж/д переезда </t>
  </si>
  <si>
    <t>Автодорога к храму "Утоли моя печали" от ул. Электровозной 5-й к храму по пер. Целинному 3-му</t>
  </si>
  <si>
    <t>Автодорога к храму "Утоли моя печали" от ул. Электровозной 5-й к храму по пер. Целинному 4-му</t>
  </si>
  <si>
    <t>Автодорога на пос. Землянки от автомобильной дороги на пос.Старокамышинск до сада ЧТПЗ - 3</t>
  </si>
  <si>
    <t>Автодорога в пос.Сухомесово ул.Кольцевая, ул.Рудная по автобусному маршруту № 62</t>
  </si>
  <si>
    <t>Автодорога на ОПМС -42 от ж/д переезда до ул.Тяговой</t>
  </si>
  <si>
    <t>Проезд от автодороги АТП-4  от  Копейского шоссе до Автобазы №4  (по ул. Енисейской)</t>
  </si>
  <si>
    <t>Ул. Харлова с подъездами к зданию Управления ГИБДД по Челябинской области</t>
  </si>
  <si>
    <t>ул. Желябова от ул. Харлова до автодороги "Меридиан"</t>
  </si>
  <si>
    <t>ул. Луценко от ул. Харлова до автодороги "Меридиан"</t>
  </si>
  <si>
    <t>Пер. Энергетиков от ул. Энергетиков до ул. Руставели</t>
  </si>
  <si>
    <t xml:space="preserve">Транспортная развязка на пересечении Копейского шоссе, ул. Гагарина, автодороги " Меридиан", ул. Рождественского </t>
  </si>
  <si>
    <t>проезд от ул.Трубников, 47 до ул.Энергетиков, 46</t>
  </si>
  <si>
    <t>Ул. Батумская от ул. Копейское шоссе до ул. Суркова</t>
  </si>
  <si>
    <t>Ул. Вагнера от ул. Агалакова до пер. Светофорный</t>
  </si>
  <si>
    <t>Ул. Гончаренко от ул. Гагарина до автодороги "Меридиан"</t>
  </si>
  <si>
    <t>Ул. Гончаренко от ул. Гагарина до ул. Плодоягодной</t>
  </si>
  <si>
    <t>Ул. Гражданская (ул. Игуменка) от ул. Ш. Руставели  до ул. Гончаренко</t>
  </si>
  <si>
    <t>Ул. Гражданская (ул. Игуменка) от ул. Харлова  до ул. Ш. Руставели</t>
  </si>
  <si>
    <t xml:space="preserve">Ул. Костромская  от Копейского шоссе до пос.Фатеевка </t>
  </si>
  <si>
    <t>Ул. Кронштадская от ул. Трубников до ул. Масленникова</t>
  </si>
  <si>
    <t>ул. Люблинская от ул. Бугурусланской до ул. Туруханской</t>
  </si>
  <si>
    <t>Ул. Масленникова от ул.Машиностроителей до ул. Чайкиной</t>
  </si>
  <si>
    <t>Ул. Машиностроителей от Копейского шоссе до ул. Новороссийской</t>
  </si>
  <si>
    <t>Ул. Руставелли от пер. Энергетиков да автодороги "Меридиан"</t>
  </si>
  <si>
    <t>Ул. Трубников от Копейского шоссе до ул. Энергетиков</t>
  </si>
  <si>
    <t>Ул. Чистопольская от ул. Новороссийской до ул. Василевского</t>
  </si>
  <si>
    <t>Ул. Электровозная 5-я от ул.Новороссийской до пер. Целинного 4-го</t>
  </si>
  <si>
    <t xml:space="preserve">Путепровод по Копейскому шоссе </t>
  </si>
  <si>
    <t>Автодорога на Успенское кладбище от Свердловского тракта  до центрального входа</t>
  </si>
  <si>
    <t>Автодорога на пос.Миасский от Свердловского тракта до ост.Стройкомбинат (м.53)</t>
  </si>
  <si>
    <t>ул. Городская от просп. Победы до городской черты</t>
  </si>
  <si>
    <t xml:space="preserve">Транспортная развязка по Свердловскому тракту пересечение с ул. Черкасской и ул. Северный Луч </t>
  </si>
  <si>
    <t>Южный проезд вдоль кладбища "Успенское"  от ул. Мастеровой до Свердловского тракта</t>
  </si>
  <si>
    <t>Ул. Автодорожная от Свердловского тракта до пос. Керамзавода</t>
  </si>
  <si>
    <t xml:space="preserve">Ул. Березовая от ул. Шагольской до ул. Индивидуальной </t>
  </si>
  <si>
    <t>Ул. Ворошилова от ул.Молодогвардейцев до просп. Победы</t>
  </si>
  <si>
    <t xml:space="preserve">Ул. Индивидуальная от Свердловского тракта  до транспортной остановки ЧВВАКУШ </t>
  </si>
  <si>
    <t>Ул. Косарева от ул. Куйбышева до просп. Победы</t>
  </si>
  <si>
    <t>Ул. Мастеровая от ж/д переезда до южного проезда вдоль  кладбища "Успенское"</t>
  </si>
  <si>
    <t>Ул. Островского от ул. Каслинской до ул. Косарева</t>
  </si>
  <si>
    <t>Ул. Пионерская от Комсомольского просп. до просп. Победы</t>
  </si>
  <si>
    <t>Ул. Профессора Благих от ул. Молодогвардейцев до Северного тракта</t>
  </si>
  <si>
    <t xml:space="preserve">Ул. Радонежская от Свердловского тракта до ул. Радонежской,5 </t>
  </si>
  <si>
    <t>Ул. Рязанская от ул. Салавата Юлаева до ул. Шершневской</t>
  </si>
  <si>
    <t>Ул. Салавата Юлаева от ул. Чичерина до ул. Рязанской</t>
  </si>
  <si>
    <t xml:space="preserve">Ул. Цинковая от ул. Сетевой до Комсомольского просп. </t>
  </si>
  <si>
    <t>ул.Габдуллы Тукая  от ул.Скульптора Головницкого до ул.Габдуллы Тукая д.11</t>
  </si>
  <si>
    <t>Автодорога в пос. Челябэнерго от транспортной развязки до ул.Челябэнерго</t>
  </si>
  <si>
    <t>Ул. Шагольская от путепровода ст. Шагол до ул. Березовой</t>
  </si>
  <si>
    <t xml:space="preserve">Путепровод через коллектор по автодороге "Меридиан" пос. Першино </t>
  </si>
  <si>
    <t xml:space="preserve">Мост через р. Миасс по ул. Черкасской </t>
  </si>
  <si>
    <t xml:space="preserve">Путепровод по Свердловскому тракту через ж/д Свердловского направления  </t>
  </si>
  <si>
    <t xml:space="preserve">Путепровод по Свердловскому тракту в районе ветлечебницы, включая развязку </t>
  </si>
  <si>
    <t xml:space="preserve">Путепровод через ж/д пути по ул. Чайковского - ул. Мастеровая </t>
  </si>
  <si>
    <t>ИТОГО по автомобильным дорогам местного значения г. Челябинск</t>
  </si>
  <si>
    <t>Линии наружного освещения, км</t>
  </si>
  <si>
    <t>Ремонт покрытия, приведённых км</t>
  </si>
  <si>
    <t>ИТОГО по автомобильным дорогам регионального или межмуниципального значения</t>
  </si>
  <si>
    <t>Дорожные знаки, остановки и д.р. ТСРДД, шт.</t>
  </si>
  <si>
    <t>Светофорные объекты типа Т-7 и табло обратного отсчёта времени горения, шт.</t>
  </si>
  <si>
    <t>ограждения, м</t>
  </si>
  <si>
    <t>м</t>
  </si>
  <si>
    <t>Реконструкция</t>
  </si>
  <si>
    <t>уч. Кулуево - Альмеева</t>
  </si>
  <si>
    <t>Капитальный ремонт</t>
  </si>
  <si>
    <t>Ремонт</t>
  </si>
  <si>
    <t>км 0-км 25</t>
  </si>
  <si>
    <t>км 5 - км 15</t>
  </si>
  <si>
    <t>Авомобильные дороги регионального/межмуниципального значения</t>
  </si>
  <si>
    <t>на 31.12.16</t>
  </si>
  <si>
    <t>Ожидаемое</t>
  </si>
  <si>
    <t>на 31.12.17</t>
  </si>
  <si>
    <t>на 31.12.18</t>
  </si>
  <si>
    <t>Места концентрации ДТП (адрес, причина ДТП) на автодороге (улице), шт</t>
  </si>
  <si>
    <t>Адрес места концентрации ДТП</t>
  </si>
  <si>
    <t>Описание причины возникновения места концентрации ДТП</t>
  </si>
  <si>
    <t>Объекты, предлагаемые к реализации, в пределах агломерации</t>
  </si>
  <si>
    <t>в 2017 году</t>
  </si>
  <si>
    <t>в 2018 году</t>
  </si>
  <si>
    <t>Адрес объекта</t>
  </si>
  <si>
    <t>Виды работ</t>
  </si>
  <si>
    <t>Южноуpальск-Магнитогоpск</t>
  </si>
  <si>
    <t>Чебаpкуль-Уйское-Суpменевский-Магнитогорск</t>
  </si>
  <si>
    <t>2017 год</t>
  </si>
  <si>
    <t>2018 год</t>
  </si>
  <si>
    <t>Долгодеревенское-Аргаяш-Кузнецкое-Кыштым</t>
  </si>
  <si>
    <t>Кузнецкое - автодорога Миасс-Карабаш-Кыштым</t>
  </si>
  <si>
    <t>Красноуфимск Свердловской области-Арти Свердловской области-Нязепетровск-Верхний Уфалей-Касли</t>
  </si>
  <si>
    <t>Челябинск-Октябрьское Октябрьского муниципального  района</t>
  </si>
  <si>
    <t>Миасс-Карабаш-Кыштым</t>
  </si>
  <si>
    <t>Тюбук-Кыштым</t>
  </si>
  <si>
    <t>Муслюмово - автодорога Миасское-Шадринск Курганской области</t>
  </si>
  <si>
    <t>Миасс-Чебаркуль</t>
  </si>
  <si>
    <t>Кузнецкое-Увильды</t>
  </si>
  <si>
    <t>Кузнецкое-Байрамгулово</t>
  </si>
  <si>
    <t>Аргаяш-Кулуево-Марксист-Альмеева, в том числе обход села Давлетбаева 1,738 километра (ч/щ)</t>
  </si>
  <si>
    <t>Верхние Караси-Яраткулова</t>
  </si>
  <si>
    <t>Кулуево-Яраткулова</t>
  </si>
  <si>
    <t>Еткуль-Селезян-Шатрово-Луговой Красноармейского муниципального района</t>
  </si>
  <si>
    <t>село Лебедевка- автодорога Челябинск-Октябрьское Октябрьского муниципального района</t>
  </si>
  <si>
    <t>Еткуль-Еманжелинка</t>
  </si>
  <si>
    <t>Белоносово-Бектыш-Коркино</t>
  </si>
  <si>
    <t xml:space="preserve">№ </t>
  </si>
  <si>
    <t>Перечень автодорог (улиц) с указанием км (адрес объекта в границах агломерации) входящих в состав агломерации</t>
  </si>
  <si>
    <t>км+м-км+м</t>
  </si>
  <si>
    <t>а/д (км+м-км+м)</t>
  </si>
  <si>
    <t xml:space="preserve">км 45,000-км 58,000 </t>
  </si>
  <si>
    <t>км 10,000-км 12,000; км 13,500-км 14,500</t>
  </si>
  <si>
    <t>км 4,000-км 7,000</t>
  </si>
  <si>
    <t>Солнечная</t>
  </si>
  <si>
    <t>Комсомольский</t>
  </si>
  <si>
    <t>прочее, очередность, проезд на запрещ сигнал, переход в н/у месте</t>
  </si>
  <si>
    <t xml:space="preserve"> Молдавская</t>
  </si>
  <si>
    <t>Захаренко</t>
  </si>
  <si>
    <t>Лесопарковая</t>
  </si>
  <si>
    <t>Сони Кривой</t>
  </si>
  <si>
    <t>А/д в Аэропорт</t>
  </si>
  <si>
    <t>а/д пос. Береговой</t>
  </si>
  <si>
    <t>Российская</t>
  </si>
  <si>
    <t>Б.Хмельницкого</t>
  </si>
  <si>
    <t>Конноспортивная, Румянцева, Дергятева</t>
  </si>
  <si>
    <t>Энергетиков</t>
  </si>
  <si>
    <t>Трубников, Машиностроителей, Гранитная, д. 17</t>
  </si>
  <si>
    <t>Худякова</t>
  </si>
  <si>
    <t>Плотина, Воровского</t>
  </si>
  <si>
    <t>дистанция , выезд на полосу встр. движ.</t>
  </si>
  <si>
    <t>Хохрякова</t>
  </si>
  <si>
    <t>Чоппа, Кулибина</t>
  </si>
  <si>
    <t>Краснознаменная</t>
  </si>
  <si>
    <t>Победы, Островского</t>
  </si>
  <si>
    <t>дистанция, проезд нерегул.п/п</t>
  </si>
  <si>
    <t>а/д Меридиан</t>
  </si>
  <si>
    <t>Новороссийская, Потемкина, "Искра"</t>
  </si>
  <si>
    <t>Блюхера</t>
  </si>
  <si>
    <t>Салтыкова, Курчатова</t>
  </si>
  <si>
    <t>Байкальская</t>
  </si>
  <si>
    <t>Байкальская 44</t>
  </si>
  <si>
    <t>1,2   19653,6   13842    1,2</t>
  </si>
  <si>
    <t>77,48     19,88    54,89     2,71</t>
  </si>
  <si>
    <t>64566666,7      1011,52                    3965,47                        2258333,33</t>
  </si>
  <si>
    <t>проезд нерег п/п, прочее</t>
  </si>
  <si>
    <t>Санаторная</t>
  </si>
  <si>
    <t>Санаторная 10</t>
  </si>
  <si>
    <t>Пекинская</t>
  </si>
  <si>
    <t>Пекинская 20</t>
  </si>
  <si>
    <t>60 лет Октября</t>
  </si>
  <si>
    <t>60 лет Октября 5</t>
  </si>
  <si>
    <t>Комаровского</t>
  </si>
  <si>
    <t>Комаровского 11Б</t>
  </si>
  <si>
    <t>Агалакова</t>
  </si>
  <si>
    <t>Агалакова 46</t>
  </si>
  <si>
    <t>Ереванская</t>
  </si>
  <si>
    <t>Ереванская 16</t>
  </si>
  <si>
    <t>Пограничная</t>
  </si>
  <si>
    <t>Пограничная 21</t>
  </si>
  <si>
    <t>Культуры</t>
  </si>
  <si>
    <t>Культуры 59</t>
  </si>
  <si>
    <t>Двинская</t>
  </si>
  <si>
    <t>Двинская 7</t>
  </si>
  <si>
    <t>250 лет Челябинску</t>
  </si>
  <si>
    <t>250 лет Челябинску 15</t>
  </si>
  <si>
    <t>Кулибина</t>
  </si>
  <si>
    <t>Кулибина 58</t>
  </si>
  <si>
    <t>Котина 22</t>
  </si>
  <si>
    <t>Грибоедова</t>
  </si>
  <si>
    <t>Грибоедова 35</t>
  </si>
  <si>
    <t>п. Мелькомбинат</t>
  </si>
  <si>
    <t>Школа №2</t>
  </si>
  <si>
    <t>Володарского</t>
  </si>
  <si>
    <t>Володарского 20</t>
  </si>
  <si>
    <t>3 Интернационала</t>
  </si>
  <si>
    <t>3 Интернационала 113, 90А</t>
  </si>
  <si>
    <t>Сони Кривой 40, 54</t>
  </si>
  <si>
    <t>35</t>
  </si>
  <si>
    <t>41</t>
  </si>
  <si>
    <t>44</t>
  </si>
  <si>
    <t>37,7</t>
  </si>
  <si>
    <t>43,1</t>
  </si>
  <si>
    <t>44,3</t>
  </si>
  <si>
    <t>56</t>
  </si>
  <si>
    <t>65,5</t>
  </si>
  <si>
    <t>км 0,000-км 27,941</t>
  </si>
  <si>
    <t>Входная магистраль регулируемого движения с высокой интенсивностью движения обеспечивающая внутреннюю связь районов ядра агломерации, соединяющая ядро агломерации с региональной дорогой "Обход города Челябинска", федеральной дорогой М-51, М-5, М-36 раздел</t>
  </si>
  <si>
    <t>анимационные  знаки 5.19 с дополнительной подсветкой (8 пары)</t>
  </si>
  <si>
    <t>пешеходное огр (78 звеньев)</t>
  </si>
  <si>
    <t>Магистраль общегородского значения, соединяющая селитебные районы новой застройки "Парковый", "Парковый 2", "Академ", разделяющая микрорайоны с высокой плотностью детских учебных заведений, Десткую больницу №8</t>
  </si>
  <si>
    <t xml:space="preserve"> табло обратного отсчета  времени разрешающего сигнала для транспорта  на светофорных объектах (3  шт)</t>
  </si>
  <si>
    <t>установить дорожные знаки 5.15.2 ( 8 шт)</t>
  </si>
  <si>
    <t>Магистраль общегородского значения, соединяющая селитебные районы новой застройки "Парковый", "Парковый 2", "Академ", разделяющая микрорайоны с высокой плотностью детских учебных заведений, Десткую больницу №8,</t>
  </si>
  <si>
    <t>5.19 (18 шт) над проезжей частью</t>
  </si>
  <si>
    <t>табло обратного отсчета  времени  разрешающнго сигнала на светофорных объектах ( 1 шт)</t>
  </si>
  <si>
    <t>ограждения, шт</t>
  </si>
  <si>
    <t>установить дорожные знаки 5.19 (16 шт) над проезжей частью</t>
  </si>
  <si>
    <t>Магистраль общегородского значения, соединяющая анклавно расположенные селитебные районы старой застройки "ЧМЗ" с центральной частью города, с выходом на М-5</t>
  </si>
  <si>
    <t>табло обратного отсчета  времени  разрешающего сигнала для транспорта на светофорных объектах (2  шт)</t>
  </si>
  <si>
    <t>Магистраль общегородского значения, соединяющая селитебные районы, промышленную зону "ЗДМ "Колющенко", автобусно-железнодорожно-трамвайный транспортный узел "Челябинск-Главный"</t>
  </si>
  <si>
    <t>табло обратного отсчета времени разрешающего сигнала для транспорта на светофорных объектах ( 3 шт)</t>
  </si>
  <si>
    <t xml:space="preserve">Перечень автомобильных дорог агломерации и планируемые мероприятия на них для достижения целевых показателей </t>
  </si>
  <si>
    <t>Приложение 1</t>
  </si>
  <si>
    <t>Магистраль общегородского значения, соединяющая селитебные районы новой застройки "Парковый", "Парковый 2", "Академ", разделяющая микрорайоны с высокой плотностью детских учебных заведений, ГСК "Вояж" "Коралл" "Текстильщик"</t>
  </si>
  <si>
    <t>светофоры типа Т-7( 2шт)</t>
  </si>
  <si>
    <t>Восстановление дорожной разметки (пластик) , в том числепосле ремонта покрытия</t>
  </si>
  <si>
    <t>Магистраль общегородского значения, соединяющая селитебные районы старой застройки "Северо-Восток" и промышленную зону "ЧЭМК", завод ЖБИ "КПД и СК", "ЧМК"</t>
  </si>
  <si>
    <t>анимационные  знаки 5.19 с дополнительной подсветкой (2 пары)</t>
  </si>
  <si>
    <t>табло обратного отсчета времени разрешающего сигнала для транспорта на светофорных объектах (5  шт)</t>
  </si>
  <si>
    <t>установить дорожные знаки  5.19 ( 24 шт) над проезжей частью</t>
  </si>
  <si>
    <t>магистраль общегородского движения, разделяющая жилую застройку, парковые зоны "Сквер "Молодёжный" и "Парк Победы", Трамвайное депо №1, являющиеся объектами массового притяжения</t>
  </si>
  <si>
    <t>дорожные знаки 5.15.2</t>
  </si>
  <si>
    <t>дорожные знаки 5.19 над проезжей частью</t>
  </si>
  <si>
    <t>анимационные  знаки 5.19 с дополнительной подсветкой (10 пар)</t>
  </si>
  <si>
    <t>табло обратного отсчета для транспорта на светофорных объектах</t>
  </si>
  <si>
    <t>Восстановление дорожной разметки после ремонта покрытия</t>
  </si>
  <si>
    <t>17+194 - 19+920</t>
  </si>
  <si>
    <t>км 25 - км 26</t>
  </si>
  <si>
    <t xml:space="preserve"> 5.19 над проезжей частью</t>
  </si>
  <si>
    <t xml:space="preserve">анимационные знаки 5.19 с дополнительной подсветкой (12 пар) </t>
  </si>
  <si>
    <t>табло обратного отсчета времени для транспорта на светофорных объектах (2 шт)</t>
  </si>
  <si>
    <t xml:space="preserve"> дорожные знаки 5.15.2</t>
  </si>
  <si>
    <t xml:space="preserve"> установить дорожные знаки 5.15.2</t>
  </si>
  <si>
    <t>5.19 над проезжей частью</t>
  </si>
  <si>
    <t>анимационные  знаки 5.19 с дополнительной подсветкой (8 пар)</t>
  </si>
  <si>
    <t>установить дорожные знаки  5.19 над проезжей частью</t>
  </si>
  <si>
    <t>табло обратного отсчета времени разрешающего сигнала для транспорта на светофорных объектах (4  шт)</t>
  </si>
  <si>
    <t xml:space="preserve">восстановление разметки  </t>
  </si>
  <si>
    <t xml:space="preserve"> установить дорожные знаки 5.15.2 (40 шт)</t>
  </si>
  <si>
    <t xml:space="preserve"> 5.19 (30 шт) над проезжей частью</t>
  </si>
  <si>
    <t>табло обратного отсчета времени разрешающего сигнала для танспорта на светофорных объектах (8  шт)</t>
  </si>
  <si>
    <t xml:space="preserve"> установить дорожные знаки 5.15.2 (56 шт)</t>
  </si>
  <si>
    <t>5.19 (16 шт) над проезжей частью</t>
  </si>
  <si>
    <t>5.19  над проезжей частью</t>
  </si>
  <si>
    <t>восстановление разметки</t>
  </si>
  <si>
    <t>установить дорожные знаки 5.19 ( 24 шт) над проезжей частью</t>
  </si>
  <si>
    <t>установить дорожные знаки  5.19 ( 52 шт) над проезжей частью</t>
  </si>
  <si>
    <t xml:space="preserve"> табло обратного отсчета времени разрешающего сигнала для транспорта  на светофорных объектах </t>
  </si>
  <si>
    <t>пешеходного огр 49 звеньев</t>
  </si>
  <si>
    <t>5.19 (32 шт) над проезжей частью</t>
  </si>
  <si>
    <t xml:space="preserve"> табло обратного отсчета  времени  разрешающего сигнала для транспорта на светофорных объектах (2  шт)</t>
  </si>
  <si>
    <t>5.19 (36 шт) над проезжей частью</t>
  </si>
  <si>
    <t>светофоры типа Т-(1 шт)</t>
  </si>
  <si>
    <t xml:space="preserve"> установить дорожные знаки 5.19 ( 56 шт) над проезжей частью</t>
  </si>
  <si>
    <t xml:space="preserve"> установить дорожные знаки 5.19 ( 44 шт) над проезжей частью</t>
  </si>
  <si>
    <t xml:space="preserve">анимационные  знаки 5.19 с дополнительной подсветкой (6 пары) </t>
  </si>
  <si>
    <t xml:space="preserve"> установить дорожные знаки 5.19 ( 56 шт) над проезжей частью,</t>
  </si>
  <si>
    <t>установить дорожные знаки, 5.19 ( 12шт) над проезжей частью</t>
  </si>
  <si>
    <t xml:space="preserve"> установить дорожные знаки  5.19 ( 12 шт) над проезжей частью</t>
  </si>
  <si>
    <t xml:space="preserve"> анимационные  знаки 5.19 с дополнительной подсветкой (4 пары) </t>
  </si>
  <si>
    <t xml:space="preserve"> установить дорожные знаки 5.19 ( 36 шт) над проезжей частью</t>
  </si>
  <si>
    <t xml:space="preserve"> установить  анимационные  знаки 5.19 с дополнительной подсветкой (2 пары)</t>
  </si>
  <si>
    <t>установить дорожные знаки 5.15.2 (22 шт)</t>
  </si>
  <si>
    <t>5.19 (40 шт) над проезжей частью</t>
  </si>
  <si>
    <t>табло обратного отсчета времени  разрешающего сигнала для транспорта на светофорных объектах (6  шт)</t>
  </si>
  <si>
    <t>установить дорожные знаки анимационные  знаки 5.19 с дополнительной подсветкой (2 пары)</t>
  </si>
  <si>
    <t>установить дорожные знаки, 5.19 ( 18 шт) над проезжей частью</t>
  </si>
  <si>
    <t xml:space="preserve"> установить  анимационные  знаки 5.19 с дополнительной подсветкой (4 пары) </t>
  </si>
  <si>
    <t xml:space="preserve"> установить дорожные знаки 5.19 ( 12 шт) над проезжей частью</t>
  </si>
  <si>
    <t xml:space="preserve"> установить анимационные  знаки 5.19 с дополнительной подсветкой (2 пары) , </t>
  </si>
  <si>
    <t xml:space="preserve"> установить дорожные знаки 5.19 ( 8 шт) над проезжей частью</t>
  </si>
  <si>
    <t xml:space="preserve"> анимационные  знаки 5.19 с дополнительной подсветкой (6 пары)</t>
  </si>
  <si>
    <t>светофоры типа Т-7(1 шт),</t>
  </si>
  <si>
    <t xml:space="preserve"> табло обратного отсчета времени  разрешающего сигнала для транспорта на светофорных объектах (2  шт)</t>
  </si>
  <si>
    <t>установить дорожные знаки  5.19 ( 2шт) над проезжей частью</t>
  </si>
  <si>
    <t>установить дорожные знаки 5.19 ( 12шт) над проезжей частью</t>
  </si>
  <si>
    <t>установить дорожные знаки 5.19 ( 8 шт) над проезжей частью</t>
  </si>
  <si>
    <t>установить дорожные знаки 5.19 (12 шт) над проезжей частью</t>
  </si>
  <si>
    <t>установить дорожные знаки 5.19 (36 шт) над проезжей частью</t>
  </si>
  <si>
    <t>анимационные  знаки 5.19 с дополнительной подсветкой</t>
  </si>
  <si>
    <t>Красный мост</t>
  </si>
  <si>
    <t>Полянка</t>
  </si>
  <si>
    <t>м3</t>
  </si>
  <si>
    <t>м4</t>
  </si>
  <si>
    <t>Черничная</t>
  </si>
  <si>
    <t>монтаж участка линии наружного освещения</t>
  </si>
  <si>
    <t>пос.Смолино</t>
  </si>
  <si>
    <t>пер. Лучевой</t>
  </si>
  <si>
    <t>пер. Лучевой Шадринская Абразивная</t>
  </si>
  <si>
    <t>Аллея ветеранов</t>
  </si>
  <si>
    <t>Линии наружного освещения, монтаж светильников</t>
  </si>
  <si>
    <t>шт.</t>
  </si>
  <si>
    <t>Линии наружного освещения, монтаж опор</t>
  </si>
  <si>
    <t>Линии наружного освещения, восстановление</t>
  </si>
  <si>
    <t>Установка барьерного удерживающего ограждения</t>
  </si>
  <si>
    <t xml:space="preserve"> пог. м.</t>
  </si>
  <si>
    <t>Нанесение дорожной разметки</t>
  </si>
  <si>
    <t>пешеходные ограждения</t>
  </si>
  <si>
    <t>монтаж и замена знаков 5.19, 1.23 и др.</t>
  </si>
  <si>
    <t>светофоры типа Т-7</t>
  </si>
  <si>
    <t>Табло обратного отсчёта</t>
  </si>
  <si>
    <t>Установка дорожных знаков над проезжей частью</t>
  </si>
  <si>
    <t>Анимационные знаки 5.19</t>
  </si>
  <si>
    <t>ремонт покрытия</t>
  </si>
  <si>
    <t>прочие работы по содержанию</t>
  </si>
  <si>
    <t>строительство улиц</t>
  </si>
  <si>
    <t>продолжение строительстваа транспортной развязки</t>
  </si>
  <si>
    <t>СПРАВОЧНО по дорогам местного значения - г. Челябинск (реализация других программ за счёт средств местного бюджета г. Челябинска)</t>
  </si>
  <si>
    <t>светофоры типа Т-7(1 шт)</t>
  </si>
  <si>
    <t>табло обратного отсчета времени разрешающего сигнала для транспорта на светофорных объектах( 3 шт)</t>
  </si>
  <si>
    <t xml:space="preserve"> установить дорожные знаки  5.19 ( 24 шт) над проезжей частью</t>
  </si>
  <si>
    <t>Магистраль общегородского значения с высокой интенсивностью движения обеспечивающая внутреннюю связь районов ядра агломерации, разделяющая селитебные территории, промышленно-деловую зону, рекреационно - садовую зону СНТ "Любитель 1,2,3", "Полёт 1", Городс</t>
  </si>
  <si>
    <t xml:space="preserve">установить дорожные знаки 5.15.2 (16 шт), </t>
  </si>
  <si>
    <t>Общегородская магистраль регулируемого движения с высокой интенсивностью движения обеспечивающая внутреннюю связь районов ядра агломерации, соединяющая ядро агломерации с региональной дорогой "Обход города Челябинска", федеральной дорогой М-5, М-36 раздел</t>
  </si>
  <si>
    <t>установить дорожные знаки 5.15.2 (16 шт)</t>
  </si>
  <si>
    <t>Магистраль общегородского значения с высокой интенсивностью движения обеспечивающая внутреннюю связь районов ядра агломерации, разделяющая селитебные территории,  рекреационно - садовую зону СНТ "Любитель 1,2,3", "Полёт 1", Городскую больницу скорой медиц</t>
  </si>
  <si>
    <t>Восстановление разметки после ремонта покрытия, кв. м. (м2)</t>
  </si>
  <si>
    <t>школы №32, 5, 109, детские сады № 404, 423, 277</t>
  </si>
  <si>
    <t>установить дорожные знаки 5.15.2 (10 шт</t>
  </si>
  <si>
    <t>5.19 (12 шт) над проезжей частью</t>
  </si>
  <si>
    <t xml:space="preserve"> светофоры типа Т-7(1 шт)</t>
  </si>
  <si>
    <t xml:space="preserve"> табло обратного отсчета времени разрешающего сигнала для транспорта на светофорных объектах (3  шт)</t>
  </si>
  <si>
    <t xml:space="preserve">прочее, выезд на полосу встреч. движ., очередность, проезд на запрещ. сигнал </t>
  </si>
  <si>
    <t>Магитрсаль общегородского значения с высокой интенсивностью движения, с выходом на федеральные автодороги М-5, М- 36</t>
  </si>
  <si>
    <t>табло обратного отсчета  времени разрешающего сигнала для транспорта на светофорных объектах (6  шт)</t>
  </si>
  <si>
    <t>школы № 89, 93, детские сады № 362, 355, 344, 93, 342, 360</t>
  </si>
  <si>
    <t xml:space="preserve">анимационные  знаки 5.19 с дополнительной подсветкой (2 пары) </t>
  </si>
  <si>
    <t xml:space="preserve"> светофоры типа Т-7(3 шт)</t>
  </si>
  <si>
    <t>табло обратного отсчета  времени разрешающего сигнала для транспорта  на светофорных объектах (1  шт)</t>
  </si>
  <si>
    <t>школы № 55, 77, 46, 32, детские сады 453, 233, 8, ДК ЧТПЗ</t>
  </si>
  <si>
    <t>светофоры типа Т-7( 2 шт),</t>
  </si>
  <si>
    <t xml:space="preserve"> табло обратного отсчета времени разрешающего сигнала для транспорта  на светофорных объектах (2  шт)</t>
  </si>
  <si>
    <t>школы № 60, 100, 47, детские сады № 296, 75, 64, 283, детская библиотека № 14</t>
  </si>
  <si>
    <t xml:space="preserve">анимационные  знаки 5.19 с дополнительной подсветкой (4 пары) </t>
  </si>
  <si>
    <t>светофоры типа Т-7(3 шт)</t>
  </si>
  <si>
    <t>ИТОГО ПО АГЛОМЕРАЦИИ</t>
  </si>
  <si>
    <t>светофоры типа Т-7 (3 шт)</t>
  </si>
  <si>
    <t>Школы № 18, 52, 102, детские сады № 76, 333, ГКБ №8, №1, ДК "Смена"</t>
  </si>
  <si>
    <t>светофоры типа Т-7( 3 шт)</t>
  </si>
  <si>
    <t>табло обратного отсчета  времени  разрешающего сигнала для транспорта на светофорных объектах (3  шт)</t>
  </si>
  <si>
    <t>Роддом, Школы № 18, 52, 102, детские сады № 76, 333</t>
  </si>
  <si>
    <t>светофоры типа Т- 7(1 шт)</t>
  </si>
  <si>
    <t xml:space="preserve">Салютная, Бажова, Шуменская </t>
  </si>
  <si>
    <t xml:space="preserve"> установить дорожные знаки  5.19 (24 шт) над проезжей частью</t>
  </si>
  <si>
    <t>школы № 86, 119, детские сады № 393, 382, 428, 418, 85</t>
  </si>
  <si>
    <t>табло обратного  отсчета времени разрешающего сигнала для транспорта  на светофорных объектах (2  шт)</t>
  </si>
  <si>
    <t xml:space="preserve">дистанция, проезд регул. п/п, проезд на запрещ. сигнал, переход в н/у месте </t>
  </si>
  <si>
    <t>Восстановление дорожной разметки (пластик) , в том числе после ремонта покрытия</t>
  </si>
  <si>
    <t>Троллейбусный парк, ПКиО "Тищенко", школы № 103, 88, 141, детские сады № 56/1, 305, 22, 386, 197, 192</t>
  </si>
  <si>
    <t>светофоры типа Т-7 (1 шт)</t>
  </si>
  <si>
    <t>школы № 31, 30, 67, детские сады № 293, 138, 438</t>
  </si>
  <si>
    <t xml:space="preserve"> табло обратного отсчета  времени разрешающего сигнала для транспорта  на светофорных объектах ( 2 шт)</t>
  </si>
  <si>
    <t>установить дорожные знаки, 5.19 (20 шт) над проезжей частью</t>
  </si>
  <si>
    <t>Транспортный узел "Северный", сквер "Сад камней", школа №1, городская клиническая больница №1</t>
  </si>
  <si>
    <t>табло обратного отсчета времени разрешающего сигнала для транспорта  на светофорных объектах (3  шт)</t>
  </si>
  <si>
    <t>школы № 71, 57, 140, детский сад №3</t>
  </si>
  <si>
    <t xml:space="preserve"> светофоры типа Т-7 (5 шт)</t>
  </si>
  <si>
    <t xml:space="preserve">установить анимационные  знаки 5.19 с дополнительной подсветкой (2 пары) </t>
  </si>
  <si>
    <t>школы № 10, 14, 91, детские сады № 449, 80, 297</t>
  </si>
  <si>
    <t>табло обратного отсчета времени разрешающего сигнала для транспорта  на светофорных объектах (1  шт)</t>
  </si>
  <si>
    <t>установить дорожные знаки 5.15.2 ( 20шт)</t>
  </si>
  <si>
    <t xml:space="preserve"> табло обратного  отсчета времени разрешающего сигнала для транспорта  на светофорных объектах ( 2шт)</t>
  </si>
  <si>
    <t>детский сад № 412, школы № 12, 13, 72, Российско-Британский университет</t>
  </si>
  <si>
    <t>229,99   32,26     183,59   14,14</t>
  </si>
  <si>
    <t>19 326 890,76    590,23   1 915,53  1 188 235,29</t>
  </si>
  <si>
    <t>Реконструкция, в т.ч.:      земляное полотно           дорожная одежда             обустройство</t>
  </si>
  <si>
    <t>250,3    68,81     170,11    11,38</t>
  </si>
  <si>
    <t>Троллейбусный парк, школа №95, десткий сад №410</t>
  </si>
  <si>
    <t>ПКиО "Гагарина"</t>
  </si>
  <si>
    <t xml:space="preserve"> установить анимационные  знаки 5.19 с дополнительной подсветкой (2 пары)</t>
  </si>
  <si>
    <t>магисталь городского значения с выходом на М-51</t>
  </si>
  <si>
    <t>ДК Ариант, Бассейн, школы № 11, 50, детский сал 28, 10, Колледж им. Кирова</t>
  </si>
  <si>
    <t>светофоры типа Т-7 (1шт)</t>
  </si>
  <si>
    <t xml:space="preserve"> табло обратного отсчета времени  разрешающего сигнала для транспорта на светофорных объектах (1  шт),</t>
  </si>
  <si>
    <t>Б. Хмельницкого</t>
  </si>
  <si>
    <t>установить  анимационные  знаки 5.19 с дополнительной подсветкой (2 пары)</t>
  </si>
  <si>
    <t>светофоры типа Т-7(2 шт)</t>
  </si>
  <si>
    <t xml:space="preserve">Магистральная улица общегородского значения, соединяющая вылетные магистрали Западное шоссе, Свердловский проспект, ул. Блюхера, обход города и М-5, с близким расположением  ЦПКиО им. Гагарина, Челябинского медколледжа, прогимназии № 133, школы-интерната </t>
  </si>
  <si>
    <t>табло обратного  отсчета времени  разрешающего сигнала для транспорта на светофорных объектах (3  шт),</t>
  </si>
  <si>
    <t xml:space="preserve"> установить  анимационные  знаки 5.19 с дополнительной подсветкой (2 пары) </t>
  </si>
  <si>
    <t>школы № 59,19, детские сады № 251,</t>
  </si>
  <si>
    <t>детские сады № 234, 253, 277</t>
  </si>
  <si>
    <t>автомагистраль интенсивного движения с выходом на М-36, СНТ Меридиан, Колющенец</t>
  </si>
  <si>
    <t>анимационные  знаки 5.19 с дополнительной подсветкой (10 пары)</t>
  </si>
  <si>
    <t xml:space="preserve"> табло обратного отсчета  времени разрешающего сигнала для транспорта на светофорных объектах ( 2 шт)</t>
  </si>
  <si>
    <t>установить дорожные знаки 5.15.2 (24 шт)</t>
  </si>
  <si>
    <t xml:space="preserve"> табло обратного отсчета  времени разрешающего сигнала для транспорта на светофорных объектах (1  шт)</t>
  </si>
  <si>
    <t xml:space="preserve">школы № 103, 88, 141, </t>
  </si>
  <si>
    <t>детские сады № 56/1, 305, 22, 386, 197, 192</t>
  </si>
  <si>
    <t>4 600</t>
  </si>
  <si>
    <t>школа № 68</t>
  </si>
  <si>
    <t>3 500</t>
  </si>
  <si>
    <t>детский сад №2</t>
  </si>
  <si>
    <t>4 100</t>
  </si>
  <si>
    <t>5 050</t>
  </si>
  <si>
    <t>школа № 133</t>
  </si>
  <si>
    <t>2 800</t>
  </si>
  <si>
    <t>деский сад №55</t>
  </si>
  <si>
    <t>15 600</t>
  </si>
  <si>
    <t>Ледовая Арена Трактор</t>
  </si>
  <si>
    <t>5 600</t>
  </si>
  <si>
    <t>школа 81</t>
  </si>
  <si>
    <t>4 620</t>
  </si>
  <si>
    <t>районный роддом</t>
  </si>
  <si>
    <t>6 800</t>
  </si>
  <si>
    <t>2 900</t>
  </si>
  <si>
    <t>школа №30</t>
  </si>
  <si>
    <t>7 000</t>
  </si>
  <si>
    <t>19 500</t>
  </si>
  <si>
    <t>22 800</t>
  </si>
  <si>
    <t>31 200</t>
  </si>
  <si>
    <t>3 400</t>
  </si>
  <si>
    <t>Десктий сад 403, школа 148</t>
  </si>
  <si>
    <t>22 500</t>
  </si>
  <si>
    <t>школа</t>
  </si>
  <si>
    <t>7 500</t>
  </si>
  <si>
    <t>5 700</t>
  </si>
  <si>
    <t>ГКБ №1</t>
  </si>
  <si>
    <t>6 400</t>
  </si>
  <si>
    <t>12 000</t>
  </si>
  <si>
    <t>Областаня психоневрологическая больница</t>
  </si>
  <si>
    <t>22 100</t>
  </si>
  <si>
    <t>школа №1</t>
  </si>
  <si>
    <t>1 560</t>
  </si>
  <si>
    <t>школа №148</t>
  </si>
  <si>
    <t>9 800</t>
  </si>
  <si>
    <t>школа 14</t>
  </si>
  <si>
    <t>5 400</t>
  </si>
  <si>
    <t>деский сад 482</t>
  </si>
  <si>
    <t>1 900</t>
  </si>
  <si>
    <t>школа 59</t>
  </si>
  <si>
    <t>15 200</t>
  </si>
  <si>
    <t>монтаж участка линии наружного освещения, км</t>
  </si>
  <si>
    <t>школа 34 детскимй сад 58</t>
  </si>
  <si>
    <t>14 000</t>
  </si>
  <si>
    <t>школа 94</t>
  </si>
  <si>
    <t>8 400</t>
  </si>
  <si>
    <t>школа № 14, детский сад 410</t>
  </si>
  <si>
    <t>1 190</t>
  </si>
  <si>
    <t>школа № 158</t>
  </si>
  <si>
    <t>школа №389, деский сад 18</t>
  </si>
  <si>
    <t>СНТ "Чурилово"</t>
  </si>
  <si>
    <t>18 800</t>
  </si>
  <si>
    <t>СНТ "плановый"</t>
  </si>
  <si>
    <t>школа №256, промзона ЧМЗ</t>
  </si>
  <si>
    <t>6 160</t>
  </si>
  <si>
    <t>детский сад 18</t>
  </si>
  <si>
    <t>67 200</t>
  </si>
  <si>
    <t>детский сад 441, школа 351</t>
  </si>
  <si>
    <t>школа 12</t>
  </si>
  <si>
    <t>19 800</t>
  </si>
  <si>
    <t>школа 456</t>
  </si>
  <si>
    <t>8 900</t>
  </si>
  <si>
    <t>деский сад 286</t>
  </si>
  <si>
    <t>детский сад 446</t>
  </si>
  <si>
    <t>9 900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</si>
</sst>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000"/>
    <numFmt numFmtId="188" formatCode="0.0000000"/>
    <numFmt numFmtId="189" formatCode="0.000000000"/>
    <numFmt numFmtId="190" formatCode="0.00000"/>
    <numFmt numFmtId="191" formatCode="0.0000"/>
    <numFmt numFmtId="192" formatCode="#,##0_ ;\-#,##0\ "/>
    <numFmt numFmtId="193" formatCode="_-* #,##0.000\ _₽_-;\-* #,##0.000\ _₽_-;_-* &quot;-&quot;??\ _₽_-;_-@_-"/>
    <numFmt numFmtId="194" formatCode="#,##0.000"/>
    <numFmt numFmtId="195" formatCode="#,##0.0"/>
    <numFmt numFmtId="196" formatCode="#,##0.0000"/>
    <numFmt numFmtId="197" formatCode="#,##0.00000"/>
    <numFmt numFmtId="198" formatCode="mm/yy"/>
    <numFmt numFmtId="199" formatCode="_-* #,##0.00&quot;р.&quot;_-;\-* #,##0.00&quot;р.&quot;_-;_-* \-??&quot;р.&quot;_-;_-@_-"/>
  </numFmts>
  <fonts count="3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9"/>
      <name val="Tahoma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22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23" fillId="0" borderId="10" xfId="78" applyFont="1" applyFill="1" applyBorder="1" applyAlignment="1">
      <alignment horizontal="center" vertical="center" wrapText="1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10" xfId="77" applyFont="1" applyFill="1" applyBorder="1" applyAlignment="1">
      <alignment horizontal="center"/>
      <protection/>
    </xf>
    <xf numFmtId="17" fontId="23" fillId="0" borderId="10" xfId="77" applyNumberFormat="1" applyFont="1" applyFill="1" applyBorder="1" applyAlignment="1">
      <alignment horizontal="center"/>
      <protection/>
    </xf>
    <xf numFmtId="2" fontId="23" fillId="0" borderId="10" xfId="77" applyNumberFormat="1" applyFont="1" applyFill="1" applyBorder="1" applyAlignment="1">
      <alignment horizontal="center"/>
      <protection/>
    </xf>
    <xf numFmtId="3" fontId="23" fillId="0" borderId="10" xfId="77" applyNumberFormat="1" applyFont="1" applyFill="1" applyBorder="1" applyAlignment="1">
      <alignment horizontal="center"/>
      <protection/>
    </xf>
    <xf numFmtId="194" fontId="1" fillId="0" borderId="10" xfId="77" applyNumberFormat="1" applyFont="1" applyFill="1" applyBorder="1" applyAlignment="1">
      <alignment horizontal="center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23" fillId="0" borderId="10" xfId="77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0" fontId="24" fillId="0" borderId="0" xfId="76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20" borderId="0" xfId="0" applyFont="1" applyFill="1" applyBorder="1" applyAlignment="1">
      <alignment horizontal="center" vertical="center" wrapText="1" shrinkToFit="1"/>
    </xf>
    <xf numFmtId="0" fontId="23" fillId="20" borderId="11" xfId="0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 shrinkToFit="1"/>
    </xf>
    <xf numFmtId="180" fontId="3" fillId="26" borderId="10" xfId="0" applyNumberFormat="1" applyFont="1" applyFill="1" applyBorder="1" applyAlignment="1">
      <alignment horizontal="center" vertical="center" wrapText="1" shrinkToFit="1"/>
    </xf>
    <xf numFmtId="0" fontId="3" fillId="26" borderId="10" xfId="0" applyFont="1" applyFill="1" applyBorder="1" applyAlignment="1">
      <alignment horizontal="center" vertical="center" wrapText="1" shrinkToFit="1"/>
    </xf>
    <xf numFmtId="0" fontId="25" fillId="20" borderId="0" xfId="0" applyFont="1" applyFill="1" applyAlignment="1">
      <alignment/>
    </xf>
    <xf numFmtId="2" fontId="25" fillId="20" borderId="0" xfId="0" applyNumberFormat="1" applyFont="1" applyFill="1" applyAlignment="1">
      <alignment/>
    </xf>
    <xf numFmtId="0" fontId="1" fillId="0" borderId="10" xfId="77" applyFont="1" applyFill="1" applyBorder="1" applyAlignment="1">
      <alignment horizontal="center" wrapText="1"/>
      <protection/>
    </xf>
    <xf numFmtId="0" fontId="1" fillId="0" borderId="10" xfId="77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7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" fontId="1" fillId="20" borderId="10" xfId="0" applyNumberFormat="1" applyFont="1" applyFill="1" applyBorder="1" applyAlignment="1">
      <alignment horizontal="center" vertical="center" wrapText="1" shrinkToFit="1"/>
    </xf>
    <xf numFmtId="0" fontId="1" fillId="20" borderId="10" xfId="0" applyFont="1" applyFill="1" applyBorder="1" applyAlignment="1">
      <alignment horizontal="center" vertical="center" wrapText="1" shrinkToFit="1"/>
    </xf>
    <xf numFmtId="0" fontId="1" fillId="20" borderId="10" xfId="0" applyFont="1" applyFill="1" applyBorder="1" applyAlignment="1">
      <alignment horizontal="center" vertical="center" wrapText="1"/>
    </xf>
    <xf numFmtId="2" fontId="1" fillId="20" borderId="10" xfId="0" applyNumberFormat="1" applyFont="1" applyFill="1" applyBorder="1" applyAlignment="1">
      <alignment horizontal="center" vertical="center" wrapText="1" shrinkToFit="1"/>
    </xf>
    <xf numFmtId="2" fontId="1" fillId="20" borderId="1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5" fillId="5" borderId="0" xfId="0" applyFont="1" applyFill="1" applyAlignment="1">
      <alignment/>
    </xf>
    <xf numFmtId="2" fontId="1" fillId="0" borderId="10" xfId="77" applyNumberFormat="1" applyFont="1" applyFill="1" applyBorder="1" applyAlignment="1">
      <alignment horizontal="center"/>
      <protection/>
    </xf>
    <xf numFmtId="17" fontId="1" fillId="0" borderId="10" xfId="77" applyNumberFormat="1" applyFont="1" applyFill="1" applyBorder="1" applyAlignment="1">
      <alignment horizontal="center"/>
      <protection/>
    </xf>
    <xf numFmtId="17" fontId="3" fillId="0" borderId="10" xfId="77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180" fontId="1" fillId="0" borderId="10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26" borderId="10" xfId="77" applyFont="1" applyFill="1" applyBorder="1" applyAlignment="1">
      <alignment vertical="center"/>
      <protection/>
    </xf>
    <xf numFmtId="0" fontId="1" fillId="26" borderId="10" xfId="77" applyFont="1" applyFill="1" applyBorder="1" applyAlignment="1">
      <alignment horizontal="center" vertical="center"/>
      <protection/>
    </xf>
    <xf numFmtId="0" fontId="1" fillId="26" borderId="10" xfId="77" applyFont="1" applyFill="1" applyBorder="1" applyAlignment="1">
      <alignment horizontal="center"/>
      <protection/>
    </xf>
    <xf numFmtId="2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1" fontId="28" fillId="26" borderId="10" xfId="0" applyNumberFormat="1" applyFont="1" applyFill="1" applyBorder="1" applyAlignment="1">
      <alignment horizontal="center" vertical="center" wrapText="1" shrinkToFit="1"/>
    </xf>
    <xf numFmtId="1" fontId="3" fillId="26" borderId="10" xfId="0" applyNumberFormat="1" applyFont="1" applyFill="1" applyBorder="1" applyAlignment="1">
      <alignment horizontal="center" vertical="center" wrapText="1" shrinkToFit="1"/>
    </xf>
    <xf numFmtId="0" fontId="28" fillId="28" borderId="10" xfId="76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180" fontId="1" fillId="2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76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81" fontId="23" fillId="0" borderId="10" xfId="76" applyNumberFormat="1" applyFont="1" applyFill="1" applyBorder="1" applyAlignment="1">
      <alignment horizontal="center" vertical="center" wrapText="1"/>
      <protection/>
    </xf>
    <xf numFmtId="1" fontId="23" fillId="0" borderId="10" xfId="76" applyNumberFormat="1" applyFont="1" applyFill="1" applyBorder="1" applyAlignment="1">
      <alignment horizontal="center" vertical="center" wrapText="1"/>
      <protection/>
    </xf>
    <xf numFmtId="2" fontId="23" fillId="0" borderId="10" xfId="76" applyNumberFormat="1" applyFont="1" applyFill="1" applyBorder="1" applyAlignment="1">
      <alignment horizontal="center" vertical="center" wrapText="1"/>
      <protection/>
    </xf>
    <xf numFmtId="198" fontId="23" fillId="0" borderId="10" xfId="76" applyNumberFormat="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vertical="center" wrapText="1"/>
    </xf>
    <xf numFmtId="181" fontId="23" fillId="0" borderId="10" xfId="76" applyNumberFormat="1" applyFont="1" applyFill="1" applyBorder="1" applyAlignment="1">
      <alignment vertical="center" wrapText="1"/>
      <protection/>
    </xf>
    <xf numFmtId="1" fontId="23" fillId="0" borderId="10" xfId="76" applyNumberFormat="1" applyFont="1" applyFill="1" applyBorder="1" applyAlignment="1">
      <alignment vertical="center" wrapText="1"/>
      <protection/>
    </xf>
    <xf numFmtId="2" fontId="23" fillId="0" borderId="10" xfId="76" applyNumberFormat="1" applyFont="1" applyFill="1" applyBorder="1" applyAlignment="1">
      <alignment vertical="center" wrapText="1"/>
      <protection/>
    </xf>
    <xf numFmtId="0" fontId="23" fillId="0" borderId="10" xfId="76" applyFont="1" applyFill="1" applyBorder="1" applyAlignment="1">
      <alignment vertical="center" wrapText="1"/>
      <protection/>
    </xf>
    <xf numFmtId="198" fontId="23" fillId="0" borderId="10" xfId="76" applyNumberFormat="1" applyFont="1" applyFill="1" applyBorder="1" applyAlignment="1">
      <alignment horizontal="center" vertical="center" wrapText="1"/>
      <protection/>
    </xf>
    <xf numFmtId="49" fontId="23" fillId="0" borderId="10" xfId="76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4" fontId="23" fillId="0" borderId="10" xfId="76" applyNumberFormat="1" applyFont="1" applyFill="1" applyBorder="1" applyAlignment="1">
      <alignment horizontal="center" vertical="center" wrapText="1"/>
      <protection/>
    </xf>
    <xf numFmtId="3" fontId="23" fillId="0" borderId="10" xfId="76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17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181" fontId="23" fillId="0" borderId="10" xfId="0" applyNumberFormat="1" applyFont="1" applyFill="1" applyBorder="1" applyAlignment="1">
      <alignment horizontal="center" vertical="center" wrapText="1" shrinkToFit="1"/>
    </xf>
    <xf numFmtId="1" fontId="23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8" fillId="0" borderId="10" xfId="76" applyFont="1" applyFill="1" applyBorder="1" applyAlignment="1">
      <alignment horizontal="center" vertical="center" wrapText="1"/>
      <protection/>
    </xf>
    <xf numFmtId="181" fontId="28" fillId="0" borderId="10" xfId="76" applyNumberFormat="1" applyFont="1" applyFill="1" applyBorder="1" applyAlignment="1">
      <alignment horizontal="center" vertical="center" wrapText="1"/>
      <protection/>
    </xf>
    <xf numFmtId="1" fontId="28" fillId="0" borderId="10" xfId="76" applyNumberFormat="1" applyFont="1" applyFill="1" applyBorder="1" applyAlignment="1">
      <alignment horizontal="center" vertical="center" wrapText="1"/>
      <protection/>
    </xf>
    <xf numFmtId="2" fontId="28" fillId="0" borderId="10" xfId="76" applyNumberFormat="1" applyFont="1" applyFill="1" applyBorder="1" applyAlignment="1">
      <alignment horizontal="center" vertical="center" wrapText="1"/>
      <protection/>
    </xf>
    <xf numFmtId="2" fontId="3" fillId="28" borderId="10" xfId="0" applyNumberFormat="1" applyFont="1" applyFill="1" applyBorder="1" applyAlignment="1">
      <alignment horizontal="center" vertical="center" wrapText="1"/>
    </xf>
    <xf numFmtId="181" fontId="3" fillId="28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2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/>
    </xf>
    <xf numFmtId="0" fontId="24" fillId="29" borderId="0" xfId="76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30" borderId="0" xfId="76" applyFont="1" applyFill="1" applyBorder="1" applyAlignment="1">
      <alignment horizontal="center" vertical="center" wrapText="1"/>
      <protection/>
    </xf>
    <xf numFmtId="0" fontId="22" fillId="30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98" fontId="23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76" applyFont="1" applyFill="1" applyBorder="1" applyAlignment="1">
      <alignment horizontal="center" vertical="center" wrapText="1"/>
      <protection/>
    </xf>
    <xf numFmtId="194" fontId="28" fillId="0" borderId="10" xfId="76" applyNumberFormat="1" applyFont="1" applyFill="1" applyBorder="1" applyAlignment="1">
      <alignment horizontal="center" vertical="center" wrapText="1"/>
      <protection/>
    </xf>
    <xf numFmtId="4" fontId="28" fillId="0" borderId="10" xfId="76" applyNumberFormat="1" applyFont="1" applyFill="1" applyBorder="1" applyAlignment="1">
      <alignment horizontal="center" vertical="center" wrapText="1"/>
      <protection/>
    </xf>
    <xf numFmtId="3" fontId="28" fillId="0" borderId="10" xfId="76" applyNumberFormat="1" applyFont="1" applyFill="1" applyBorder="1" applyAlignment="1">
      <alignment horizontal="center" vertical="center" wrapText="1"/>
      <protection/>
    </xf>
    <xf numFmtId="194" fontId="28" fillId="0" borderId="10" xfId="76" applyNumberFormat="1" applyFont="1" applyFill="1" applyBorder="1" applyAlignment="1">
      <alignment horizontal="center" vertical="center" wrapText="1"/>
      <protection/>
    </xf>
    <xf numFmtId="2" fontId="28" fillId="0" borderId="10" xfId="76" applyNumberFormat="1" applyFont="1" applyFill="1" applyBorder="1" applyAlignment="1">
      <alignment horizontal="center" vertical="center" wrapText="1"/>
      <protection/>
    </xf>
    <xf numFmtId="198" fontId="28" fillId="0" borderId="10" xfId="0" applyNumberFormat="1" applyFont="1" applyFill="1" applyBorder="1" applyAlignment="1">
      <alignment horizontal="center" vertical="center" wrapText="1"/>
    </xf>
    <xf numFmtId="181" fontId="28" fillId="0" borderId="10" xfId="76" applyNumberFormat="1" applyFont="1" applyFill="1" applyBorder="1" applyAlignment="1">
      <alignment horizontal="center" vertical="center" wrapText="1"/>
      <protection/>
    </xf>
    <xf numFmtId="186" fontId="23" fillId="0" borderId="10" xfId="76" applyNumberFormat="1" applyFont="1" applyFill="1" applyBorder="1" applyAlignment="1">
      <alignment horizontal="center" vertical="center" wrapText="1"/>
      <protection/>
    </xf>
    <xf numFmtId="198" fontId="23" fillId="0" borderId="12" xfId="76" applyNumberFormat="1" applyFont="1" applyFill="1" applyBorder="1" applyAlignment="1">
      <alignment horizontal="center" vertical="center" wrapText="1"/>
      <protection/>
    </xf>
    <xf numFmtId="0" fontId="28" fillId="28" borderId="12" xfId="76" applyFont="1" applyFill="1" applyBorder="1" applyAlignment="1">
      <alignment horizontal="center" vertical="center" wrapText="1"/>
      <protection/>
    </xf>
    <xf numFmtId="0" fontId="28" fillId="26" borderId="12" xfId="76" applyFont="1" applyFill="1" applyBorder="1" applyAlignment="1">
      <alignment horizontal="center" vertical="center" wrapText="1"/>
      <protection/>
    </xf>
    <xf numFmtId="0" fontId="3" fillId="26" borderId="12" xfId="0" applyFont="1" applyFill="1" applyBorder="1" applyAlignment="1">
      <alignment horizontal="center" vertical="center" wrapText="1"/>
    </xf>
    <xf numFmtId="2" fontId="3" fillId="26" borderId="12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1" fontId="3" fillId="26" borderId="12" xfId="0" applyNumberFormat="1" applyFont="1" applyFill="1" applyBorder="1" applyAlignment="1">
      <alignment horizontal="center" vertical="center" wrapText="1"/>
    </xf>
    <xf numFmtId="0" fontId="28" fillId="26" borderId="10" xfId="76" applyFont="1" applyFill="1" applyBorder="1" applyAlignment="1">
      <alignment horizontal="center" vertical="center" wrapText="1"/>
      <protection/>
    </xf>
    <xf numFmtId="0" fontId="3" fillId="26" borderId="10" xfId="0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181" fontId="28" fillId="26" borderId="10" xfId="0" applyNumberFormat="1" applyFont="1" applyFill="1" applyBorder="1" applyAlignment="1">
      <alignment horizontal="center" vertical="center" wrapText="1"/>
    </xf>
    <xf numFmtId="1" fontId="28" fillId="26" borderId="10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26" borderId="10" xfId="78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26" borderId="10" xfId="77" applyFont="1" applyFill="1" applyBorder="1" applyAlignment="1">
      <alignment horizontal="center" vertical="center" wrapText="1"/>
      <protection/>
    </xf>
    <xf numFmtId="2" fontId="3" fillId="26" borderId="10" xfId="77" applyNumberFormat="1" applyFont="1" applyFill="1" applyBorder="1" applyAlignment="1">
      <alignment horizontal="center" vertical="center" wrapText="1"/>
      <protection/>
    </xf>
    <xf numFmtId="0" fontId="3" fillId="32" borderId="10" xfId="77" applyFont="1" applyFill="1" applyBorder="1" applyAlignment="1">
      <alignment horizontal="center" vertical="center"/>
      <protection/>
    </xf>
    <xf numFmtId="0" fontId="28" fillId="26" borderId="10" xfId="77" applyFont="1" applyFill="1" applyBorder="1" applyAlignment="1">
      <alignment horizontal="center" vertical="center"/>
      <protection/>
    </xf>
    <xf numFmtId="4" fontId="28" fillId="26" borderId="10" xfId="77" applyNumberFormat="1" applyFont="1" applyFill="1" applyBorder="1" applyAlignment="1">
      <alignment horizontal="center" vertical="center"/>
      <protection/>
    </xf>
    <xf numFmtId="0" fontId="28" fillId="26" borderId="10" xfId="77" applyFont="1" applyFill="1" applyBorder="1" applyAlignment="1">
      <alignment horizontal="center" vertical="center" wrapText="1"/>
      <protection/>
    </xf>
    <xf numFmtId="2" fontId="28" fillId="26" borderId="10" xfId="77" applyNumberFormat="1" applyFont="1" applyFill="1" applyBorder="1" applyAlignment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2" fontId="1" fillId="20" borderId="10" xfId="0" applyNumberFormat="1" applyFont="1" applyFill="1" applyBorder="1" applyAlignment="1">
      <alignment horizontal="center" vertical="center"/>
    </xf>
    <xf numFmtId="0" fontId="1" fillId="0" borderId="10" xfId="77" applyFont="1" applyFill="1" applyBorder="1" applyAlignment="1">
      <alignment horizontal="center" vertical="center" wrapText="1"/>
      <protection/>
    </xf>
    <xf numFmtId="0" fontId="23" fillId="0" borderId="10" xfId="77" applyFont="1" applyFill="1" applyBorder="1" applyAlignment="1">
      <alignment horizontal="center" vertical="center" wrapText="1"/>
      <protection/>
    </xf>
    <xf numFmtId="0" fontId="23" fillId="0" borderId="10" xfId="77" applyFont="1" applyFill="1" applyBorder="1" applyAlignment="1">
      <alignment horizontal="center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1" fontId="1" fillId="20" borderId="10" xfId="0" applyNumberFormat="1" applyFont="1" applyFill="1" applyBorder="1" applyAlignment="1">
      <alignment horizontal="center" vertical="center" wrapText="1"/>
    </xf>
    <xf numFmtId="0" fontId="28" fillId="0" borderId="10" xfId="78" applyFont="1" applyFill="1" applyBorder="1" applyAlignment="1">
      <alignment horizontal="center" vertical="center" wrapText="1"/>
      <protection/>
    </xf>
    <xf numFmtId="0" fontId="28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4" fontId="28" fillId="0" borderId="10" xfId="77" applyNumberFormat="1" applyFont="1" applyFill="1" applyBorder="1" applyAlignment="1">
      <alignment horizontal="center" vertical="center"/>
      <protection/>
    </xf>
    <xf numFmtId="0" fontId="23" fillId="0" borderId="13" xfId="78" applyFont="1" applyFill="1" applyBorder="1" applyAlignment="1">
      <alignment horizontal="center" vertical="center" wrapText="1"/>
      <protection/>
    </xf>
    <xf numFmtId="1" fontId="23" fillId="0" borderId="17" xfId="77" applyNumberFormat="1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20" borderId="10" xfId="77" applyFont="1" applyFill="1" applyBorder="1" applyAlignment="1">
      <alignment horizontal="center" vertical="center" wrapText="1"/>
      <protection/>
    </xf>
    <xf numFmtId="4" fontId="28" fillId="20" borderId="10" xfId="77" applyNumberFormat="1" applyFont="1" applyFill="1" applyBorder="1" applyAlignment="1">
      <alignment horizontal="center" vertical="center"/>
      <protection/>
    </xf>
    <xf numFmtId="0" fontId="3" fillId="20" borderId="10" xfId="7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7" xfId="77" applyNumberFormat="1" applyFont="1" applyFill="1" applyBorder="1" applyAlignment="1">
      <alignment horizontal="center" vertical="center"/>
      <protection/>
    </xf>
    <xf numFmtId="3" fontId="1" fillId="0" borderId="13" xfId="77" applyNumberFormat="1" applyFont="1" applyFill="1" applyBorder="1" applyAlignment="1">
      <alignment horizontal="center" vertical="center"/>
      <protection/>
    </xf>
    <xf numFmtId="3" fontId="1" fillId="0" borderId="12" xfId="77" applyNumberFormat="1" applyFont="1" applyFill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" fillId="0" borderId="17" xfId="77" applyFont="1" applyFill="1" applyBorder="1" applyAlignment="1">
      <alignment horizontal="center" vertical="center"/>
      <protection/>
    </xf>
    <xf numFmtId="0" fontId="1" fillId="0" borderId="13" xfId="77" applyFont="1" applyFill="1" applyBorder="1" applyAlignment="1">
      <alignment horizontal="center" vertical="center"/>
      <protection/>
    </xf>
    <xf numFmtId="0" fontId="1" fillId="0" borderId="12" xfId="77" applyFont="1" applyFill="1" applyBorder="1" applyAlignment="1">
      <alignment horizontal="center" vertical="center"/>
      <protection/>
    </xf>
    <xf numFmtId="0" fontId="1" fillId="0" borderId="17" xfId="78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horizontal="center" vertical="center" wrapText="1"/>
      <protection/>
    </xf>
    <xf numFmtId="0" fontId="23" fillId="0" borderId="17" xfId="78" applyFont="1" applyFill="1" applyBorder="1" applyAlignment="1">
      <alignment horizontal="center" vertical="center" wrapText="1"/>
      <protection/>
    </xf>
    <xf numFmtId="0" fontId="23" fillId="0" borderId="12" xfId="78" applyFont="1" applyFill="1" applyBorder="1" applyAlignment="1">
      <alignment horizontal="center" vertical="center" wrapText="1"/>
      <protection/>
    </xf>
    <xf numFmtId="1" fontId="1" fillId="0" borderId="17" xfId="77" applyNumberFormat="1" applyFont="1" applyFill="1" applyBorder="1" applyAlignment="1">
      <alignment horizontal="center" vertical="center"/>
      <protection/>
    </xf>
    <xf numFmtId="1" fontId="1" fillId="0" borderId="13" xfId="77" applyNumberFormat="1" applyFont="1" applyFill="1" applyBorder="1" applyAlignment="1">
      <alignment horizontal="center" vertical="center"/>
      <protection/>
    </xf>
    <xf numFmtId="1" fontId="1" fillId="0" borderId="12" xfId="77" applyNumberFormat="1" applyFont="1" applyFill="1" applyBorder="1" applyAlignment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2" fontId="1" fillId="0" borderId="17" xfId="0" applyNumberFormat="1" applyFont="1" applyFill="1" applyBorder="1" applyAlignment="1">
      <alignment horizontal="center" vertical="center" wrapText="1" shrinkToFit="1"/>
    </xf>
    <xf numFmtId="2" fontId="1" fillId="0" borderId="12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2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3" fillId="26" borderId="20" xfId="77" applyFont="1" applyFill="1" applyBorder="1" applyAlignment="1">
      <alignment horizontal="center" vertical="center" wrapText="1"/>
      <protection/>
    </xf>
    <xf numFmtId="0" fontId="3" fillId="26" borderId="18" xfId="77" applyFont="1" applyFill="1" applyBorder="1" applyAlignment="1">
      <alignment horizontal="center" vertical="center" wrapText="1"/>
      <protection/>
    </xf>
    <xf numFmtId="0" fontId="3" fillId="26" borderId="21" xfId="77" applyFont="1" applyFill="1" applyBorder="1" applyAlignment="1">
      <alignment horizontal="center" vertical="center" wrapText="1"/>
      <protection/>
    </xf>
    <xf numFmtId="0" fontId="3" fillId="26" borderId="19" xfId="77" applyFont="1" applyFill="1" applyBorder="1" applyAlignment="1">
      <alignment horizontal="center" vertical="center" wrapText="1"/>
      <protection/>
    </xf>
    <xf numFmtId="0" fontId="3" fillId="26" borderId="22" xfId="77" applyFont="1" applyFill="1" applyBorder="1" applyAlignment="1">
      <alignment horizontal="center" vertical="center" wrapText="1"/>
      <protection/>
    </xf>
    <xf numFmtId="0" fontId="3" fillId="26" borderId="16" xfId="77" applyFont="1" applyFill="1" applyBorder="1" applyAlignment="1">
      <alignment horizontal="center" vertical="center" wrapText="1"/>
      <protection/>
    </xf>
    <xf numFmtId="0" fontId="23" fillId="0" borderId="17" xfId="76" applyFont="1" applyFill="1" applyBorder="1" applyAlignment="1">
      <alignment horizontal="center" vertical="center" wrapText="1"/>
      <protection/>
    </xf>
    <xf numFmtId="0" fontId="23" fillId="0" borderId="13" xfId="76" applyFont="1" applyFill="1" applyBorder="1" applyAlignment="1">
      <alignment horizontal="center" vertical="center" wrapText="1"/>
      <protection/>
    </xf>
    <xf numFmtId="0" fontId="23" fillId="0" borderId="12" xfId="76" applyFont="1" applyFill="1" applyBorder="1" applyAlignment="1">
      <alignment horizontal="center" vertical="center" wrapText="1"/>
      <protection/>
    </xf>
    <xf numFmtId="49" fontId="3" fillId="26" borderId="10" xfId="0" applyNumberFormat="1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76" applyFont="1" applyFill="1" applyBorder="1" applyAlignment="1">
      <alignment horizontal="center" vertical="center" wrapText="1"/>
      <protection/>
    </xf>
    <xf numFmtId="181" fontId="23" fillId="0" borderId="10" xfId="7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3" fillId="0" borderId="23" xfId="7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23" fillId="0" borderId="10" xfId="76" applyFont="1" applyFill="1" applyBorder="1" applyAlignment="1">
      <alignment horizontal="center" vertical="center" wrapText="1"/>
      <protection/>
    </xf>
    <xf numFmtId="2" fontId="1" fillId="2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3" fillId="0" borderId="13" xfId="77" applyNumberFormat="1" applyFont="1" applyFill="1" applyBorder="1" applyAlignment="1">
      <alignment horizontal="center" vertical="center"/>
      <protection/>
    </xf>
    <xf numFmtId="1" fontId="23" fillId="0" borderId="12" xfId="77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7" xfId="77" applyFont="1" applyFill="1" applyBorder="1" applyAlignment="1">
      <alignment horizontal="center" vertical="center" wrapText="1"/>
      <protection/>
    </xf>
    <xf numFmtId="0" fontId="1" fillId="0" borderId="13" xfId="77" applyFont="1" applyFill="1" applyBorder="1" applyAlignment="1">
      <alignment horizontal="center" vertical="center" wrapText="1"/>
      <protection/>
    </xf>
    <xf numFmtId="0" fontId="1" fillId="0" borderId="12" xfId="7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17" fontId="1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2" fontId="26" fillId="0" borderId="10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2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2" fontId="23" fillId="0" borderId="10" xfId="0" applyNumberFormat="1" applyFont="1" applyFill="1" applyBorder="1" applyAlignment="1">
      <alignment horizontal="center" vertical="center" wrapText="1" shrinkToFit="1"/>
    </xf>
    <xf numFmtId="2" fontId="25" fillId="0" borderId="27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Fill="1" applyBorder="1" applyAlignment="1">
      <alignment horizontal="center" vertical="center" wrapText="1"/>
    </xf>
    <xf numFmtId="2" fontId="25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191" fontId="1" fillId="0" borderId="10" xfId="0" applyNumberFormat="1" applyFont="1" applyFill="1" applyBorder="1" applyAlignment="1">
      <alignment horizontal="center" vertical="center" wrapText="1" shrinkToFit="1"/>
    </xf>
    <xf numFmtId="3" fontId="1" fillId="0" borderId="10" xfId="86" applyNumberFormat="1" applyFont="1" applyFill="1" applyBorder="1" applyAlignment="1">
      <alignment horizontal="center" vertical="center"/>
    </xf>
    <xf numFmtId="0" fontId="3" fillId="32" borderId="20" xfId="77" applyFont="1" applyFill="1" applyBorder="1" applyAlignment="1">
      <alignment horizontal="center" vertical="center"/>
      <protection/>
    </xf>
    <xf numFmtId="0" fontId="3" fillId="32" borderId="25" xfId="77" applyFont="1" applyFill="1" applyBorder="1" applyAlignment="1">
      <alignment horizontal="center" vertical="center"/>
      <protection/>
    </xf>
    <xf numFmtId="0" fontId="3" fillId="32" borderId="18" xfId="77" applyFont="1" applyFill="1" applyBorder="1" applyAlignment="1">
      <alignment horizontal="center" vertical="center"/>
      <protection/>
    </xf>
    <xf numFmtId="0" fontId="3" fillId="32" borderId="21" xfId="77" applyFont="1" applyFill="1" applyBorder="1" applyAlignment="1">
      <alignment horizontal="center" vertical="center"/>
      <protection/>
    </xf>
    <xf numFmtId="0" fontId="3" fillId="32" borderId="0" xfId="77" applyFont="1" applyFill="1" applyBorder="1" applyAlignment="1">
      <alignment horizontal="center" vertical="center"/>
      <protection/>
    </xf>
    <xf numFmtId="0" fontId="3" fillId="32" borderId="19" xfId="77" applyFont="1" applyFill="1" applyBorder="1" applyAlignment="1">
      <alignment horizontal="center" vertical="center"/>
      <protection/>
    </xf>
    <xf numFmtId="0" fontId="3" fillId="32" borderId="22" xfId="77" applyFont="1" applyFill="1" applyBorder="1" applyAlignment="1">
      <alignment horizontal="center" vertical="center"/>
      <protection/>
    </xf>
    <xf numFmtId="0" fontId="3" fillId="32" borderId="26" xfId="77" applyFont="1" applyFill="1" applyBorder="1" applyAlignment="1">
      <alignment horizontal="center" vertical="center"/>
      <protection/>
    </xf>
    <xf numFmtId="0" fontId="3" fillId="32" borderId="16" xfId="77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textRotation="90" wrapText="1" shrinkToFit="1"/>
    </xf>
    <xf numFmtId="2" fontId="1" fillId="0" borderId="10" xfId="0" applyNumberFormat="1" applyFont="1" applyFill="1" applyBorder="1" applyAlignment="1">
      <alignment horizontal="center" vertical="center" textRotation="88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25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center" vertical="center" wrapText="1" shrinkToFit="1"/>
    </xf>
    <xf numFmtId="2" fontId="1" fillId="0" borderId="26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right"/>
    </xf>
    <xf numFmtId="2" fontId="0" fillId="0" borderId="10" xfId="0" applyNumberFormat="1" applyBorder="1" applyAlignment="1">
      <alignment horizontal="center" vertical="center" wrapText="1" shrinkToFit="1"/>
    </xf>
    <xf numFmtId="2" fontId="0" fillId="0" borderId="17" xfId="0" applyNumberFormat="1" applyBorder="1" applyAlignment="1">
      <alignment horizontal="center" vertical="center" wrapText="1" shrinkToFit="1"/>
    </xf>
    <xf numFmtId="180" fontId="3" fillId="26" borderId="10" xfId="0" applyNumberFormat="1" applyFont="1" applyFill="1" applyBorder="1" applyAlignment="1">
      <alignment horizontal="center" vertical="center" wrapText="1" shrinkToFit="1"/>
    </xf>
    <xf numFmtId="2" fontId="1" fillId="0" borderId="24" xfId="0" applyNumberFormat="1" applyFont="1" applyFill="1" applyBorder="1" applyAlignment="1">
      <alignment horizontal="center" vertical="center" wrapText="1" shrinkToFit="1"/>
    </xf>
    <xf numFmtId="0" fontId="29" fillId="32" borderId="10" xfId="77" applyFont="1" applyFill="1" applyBorder="1" applyAlignment="1">
      <alignment horizontal="center" vertical="center"/>
      <protection/>
    </xf>
    <xf numFmtId="0" fontId="3" fillId="26" borderId="10" xfId="0" applyFont="1" applyFill="1" applyBorder="1" applyAlignment="1">
      <alignment horizontal="center" vertical="center" wrapText="1" shrinkToFit="1"/>
    </xf>
    <xf numFmtId="0" fontId="3" fillId="28" borderId="10" xfId="0" applyFont="1" applyFill="1" applyBorder="1" applyAlignment="1">
      <alignment horizontal="center" vertical="center" wrapText="1"/>
    </xf>
    <xf numFmtId="180" fontId="3" fillId="26" borderId="10" xfId="0" applyNumberFormat="1" applyFont="1" applyFill="1" applyBorder="1" applyAlignment="1">
      <alignment horizontal="center" vertical="center" wrapText="1"/>
    </xf>
    <xf numFmtId="3" fontId="23" fillId="0" borderId="10" xfId="76" applyNumberFormat="1" applyFont="1" applyFill="1" applyBorder="1" applyAlignment="1">
      <alignment horizontal="center" vertical="center" wrapText="1"/>
      <protection/>
    </xf>
    <xf numFmtId="1" fontId="23" fillId="0" borderId="10" xfId="76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76" applyNumberFormat="1" applyFont="1" applyFill="1" applyBorder="1" applyAlignment="1">
      <alignment horizontal="center" vertical="center" wrapText="1"/>
      <protection/>
    </xf>
    <xf numFmtId="198" fontId="23" fillId="0" borderId="10" xfId="76" applyNumberFormat="1" applyFont="1" applyFill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198" fontId="23" fillId="0" borderId="10" xfId="0" applyNumberFormat="1" applyFont="1" applyFill="1" applyBorder="1" applyAlignment="1">
      <alignment horizontal="center" vertical="center" wrapText="1"/>
    </xf>
    <xf numFmtId="1" fontId="23" fillId="0" borderId="10" xfId="63" applyNumberFormat="1" applyFont="1" applyFill="1" applyBorder="1" applyAlignment="1" applyProtection="1">
      <alignment horizontal="center" vertical="center" wrapText="1"/>
      <protection/>
    </xf>
    <xf numFmtId="194" fontId="23" fillId="0" borderId="10" xfId="7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4" fontId="23" fillId="0" borderId="10" xfId="86" applyNumberFormat="1" applyFont="1" applyFill="1" applyBorder="1" applyAlignment="1" applyProtection="1">
      <alignment horizontal="center" vertical="center" wrapText="1"/>
      <protection/>
    </xf>
    <xf numFmtId="49" fontId="23" fillId="0" borderId="10" xfId="76" applyNumberFormat="1" applyFont="1" applyFill="1" applyBorder="1" applyAlignment="1">
      <alignment horizontal="center" vertical="center" wrapText="1"/>
      <protection/>
    </xf>
    <xf numFmtId="186" fontId="23" fillId="0" borderId="10" xfId="76" applyNumberFormat="1" applyFont="1" applyFill="1" applyBorder="1" applyAlignment="1">
      <alignment horizontal="center" vertical="center" wrapText="1"/>
      <protection/>
    </xf>
    <xf numFmtId="180" fontId="3" fillId="26" borderId="12" xfId="0" applyNumberFormat="1" applyFont="1" applyFill="1" applyBorder="1" applyAlignment="1">
      <alignment horizontal="center" vertical="center" wrapText="1"/>
    </xf>
    <xf numFmtId="180" fontId="0" fillId="26" borderId="12" xfId="0" applyNumberFormat="1" applyFill="1" applyBorder="1" applyAlignment="1">
      <alignment horizontal="center" vertical="center" wrapText="1"/>
    </xf>
    <xf numFmtId="180" fontId="0" fillId="26" borderId="10" xfId="0" applyNumberFormat="1" applyFill="1" applyBorder="1" applyAlignment="1">
      <alignment horizontal="center" vertical="center" wrapText="1"/>
    </xf>
    <xf numFmtId="2" fontId="23" fillId="0" borderId="17" xfId="76" applyNumberFormat="1" applyFont="1" applyFill="1" applyBorder="1" applyAlignment="1">
      <alignment horizontal="center" vertical="center" wrapText="1"/>
      <protection/>
    </xf>
    <xf numFmtId="2" fontId="23" fillId="0" borderId="12" xfId="76" applyNumberFormat="1" applyFont="1" applyFill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98" fontId="23" fillId="0" borderId="17" xfId="76" applyNumberFormat="1" applyFont="1" applyFill="1" applyBorder="1" applyAlignment="1">
      <alignment horizontal="center" vertical="center" wrapText="1"/>
      <protection/>
    </xf>
    <xf numFmtId="198" fontId="23" fillId="0" borderId="12" xfId="76" applyNumberFormat="1" applyFont="1" applyFill="1" applyBorder="1" applyAlignment="1">
      <alignment horizontal="center" vertical="center" wrapText="1"/>
      <protection/>
    </xf>
    <xf numFmtId="1" fontId="23" fillId="0" borderId="17" xfId="76" applyNumberFormat="1" applyFont="1" applyFill="1" applyBorder="1" applyAlignment="1">
      <alignment horizontal="center" vertical="center" wrapText="1"/>
      <protection/>
    </xf>
    <xf numFmtId="1" fontId="23" fillId="0" borderId="12" xfId="76" applyNumberFormat="1" applyFont="1" applyFill="1" applyBorder="1" applyAlignment="1">
      <alignment horizontal="center" vertical="center" wrapText="1"/>
      <protection/>
    </xf>
    <xf numFmtId="181" fontId="23" fillId="0" borderId="17" xfId="76" applyNumberFormat="1" applyFont="1" applyFill="1" applyBorder="1" applyAlignment="1">
      <alignment vertical="center" wrapText="1"/>
      <protection/>
    </xf>
    <xf numFmtId="181" fontId="23" fillId="0" borderId="12" xfId="76" applyNumberFormat="1" applyFont="1" applyFill="1" applyBorder="1" applyAlignment="1">
      <alignment vertical="center" wrapText="1"/>
      <protection/>
    </xf>
    <xf numFmtId="0" fontId="23" fillId="0" borderId="17" xfId="76" applyFont="1" applyFill="1" applyBorder="1" applyAlignment="1">
      <alignment vertical="center" wrapText="1"/>
      <protection/>
    </xf>
    <xf numFmtId="0" fontId="23" fillId="0" borderId="12" xfId="76" applyFont="1" applyFill="1" applyBorder="1" applyAlignment="1">
      <alignment vertical="center" wrapText="1"/>
      <protection/>
    </xf>
    <xf numFmtId="198" fontId="23" fillId="0" borderId="17" xfId="0" applyNumberFormat="1" applyFont="1" applyFill="1" applyBorder="1" applyAlignment="1">
      <alignment horizontal="center" vertical="center" wrapText="1"/>
    </xf>
    <xf numFmtId="198" fontId="23" fillId="0" borderId="12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181" fontId="23" fillId="0" borderId="17" xfId="76" applyNumberFormat="1" applyFont="1" applyFill="1" applyBorder="1" applyAlignment="1">
      <alignment horizontal="center" vertical="center" wrapText="1"/>
      <protection/>
    </xf>
    <xf numFmtId="181" fontId="23" fillId="0" borderId="12" xfId="76" applyNumberFormat="1" applyFont="1" applyFill="1" applyBorder="1" applyAlignment="1">
      <alignment horizontal="center" vertical="center" wrapText="1"/>
      <protection/>
    </xf>
    <xf numFmtId="186" fontId="23" fillId="0" borderId="17" xfId="76" applyNumberFormat="1" applyFont="1" applyFill="1" applyBorder="1" applyAlignment="1">
      <alignment horizontal="center" vertical="center" wrapText="1"/>
      <protection/>
    </xf>
    <xf numFmtId="186" fontId="23" fillId="0" borderId="12" xfId="76" applyNumberFormat="1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1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31" fillId="28" borderId="12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  <xf numFmtId="180" fontId="3" fillId="28" borderId="12" xfId="0" applyNumberFormat="1" applyFont="1" applyFill="1" applyBorder="1" applyAlignment="1">
      <alignment horizontal="center" vertical="center" wrapText="1"/>
    </xf>
    <xf numFmtId="180" fontId="3" fillId="28" borderId="1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95" fontId="28" fillId="0" borderId="10" xfId="76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_Прил 1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_Прил 1" xfId="76"/>
    <cellStyle name="Обычный_Приложение 1" xfId="77"/>
    <cellStyle name="Обычный_таблица 1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Хороший 2" xfId="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K19">
      <selection activeCell="U36" sqref="U36"/>
    </sheetView>
  </sheetViews>
  <sheetFormatPr defaultColWidth="9.140625" defaultRowHeight="15"/>
  <cols>
    <col min="1" max="1" width="17.28125" style="5" customWidth="1"/>
    <col min="2" max="2" width="9.7109375" style="5" customWidth="1"/>
    <col min="3" max="3" width="8.28125" style="41" customWidth="1"/>
    <col min="4" max="4" width="8.28125" style="5" customWidth="1"/>
    <col min="5" max="5" width="9.8515625" style="41" customWidth="1"/>
    <col min="6" max="6" width="9.8515625" style="5" customWidth="1"/>
    <col min="7" max="7" width="12.28125" style="42" customWidth="1"/>
    <col min="8" max="9" width="12.28125" style="28" customWidth="1"/>
    <col min="10" max="10" width="2.8515625" style="28" customWidth="1"/>
    <col min="11" max="11" width="2.57421875" style="28" customWidth="1"/>
    <col min="12" max="12" width="4.7109375" style="28" customWidth="1"/>
    <col min="13" max="13" width="20.140625" style="5" customWidth="1"/>
    <col min="14" max="14" width="12.28125" style="5" customWidth="1"/>
    <col min="15" max="15" width="10.421875" style="41" customWidth="1"/>
    <col min="16" max="16" width="10.421875" style="5" customWidth="1"/>
    <col min="17" max="17" width="11.57421875" style="41" customWidth="1"/>
    <col min="18" max="18" width="11.57421875" style="5" customWidth="1"/>
    <col min="19" max="19" width="11.421875" style="41" customWidth="1"/>
    <col min="20" max="20" width="11.421875" style="5" customWidth="1"/>
    <col min="21" max="21" width="11.00390625" style="5" customWidth="1"/>
    <col min="22" max="22" width="2.7109375" style="5" customWidth="1"/>
    <col min="23" max="23" width="4.00390625" style="28" customWidth="1"/>
    <col min="24" max="24" width="6.28125" style="5" customWidth="1"/>
    <col min="25" max="16384" width="9.140625" style="5" customWidth="1"/>
  </cols>
  <sheetData>
    <row r="1" spans="1:24" ht="12.75">
      <c r="A1" s="245" t="s">
        <v>349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194"/>
    </row>
    <row r="2" spans="1:24" ht="12.75">
      <c r="A2" s="246" t="s">
        <v>350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194"/>
    </row>
    <row r="3" spans="1:24" ht="15">
      <c r="A3" s="247" t="s">
        <v>907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 t="s">
        <v>908</v>
      </c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55"/>
    </row>
    <row r="4" spans="1:24" s="49" customFormat="1" ht="51.75" customHeight="1">
      <c r="A4" s="243" t="s">
        <v>352</v>
      </c>
      <c r="B4" s="243" t="s">
        <v>353</v>
      </c>
      <c r="C4" s="243" t="s">
        <v>354</v>
      </c>
      <c r="D4" s="243"/>
      <c r="E4" s="243" t="s">
        <v>355</v>
      </c>
      <c r="F4" s="243"/>
      <c r="G4" s="243" t="s">
        <v>356</v>
      </c>
      <c r="H4" s="243"/>
      <c r="I4" s="243" t="s">
        <v>357</v>
      </c>
      <c r="J4" s="243"/>
      <c r="K4" s="243"/>
      <c r="L4" s="243"/>
      <c r="M4" s="243" t="s">
        <v>352</v>
      </c>
      <c r="N4" s="243" t="s">
        <v>353</v>
      </c>
      <c r="O4" s="243" t="s">
        <v>354</v>
      </c>
      <c r="P4" s="243"/>
      <c r="Q4" s="243" t="s">
        <v>355</v>
      </c>
      <c r="R4" s="243"/>
      <c r="S4" s="243" t="s">
        <v>356</v>
      </c>
      <c r="T4" s="243"/>
      <c r="U4" s="243" t="s">
        <v>357</v>
      </c>
      <c r="V4" s="243"/>
      <c r="W4" s="243"/>
      <c r="X4" s="255"/>
    </row>
    <row r="5" spans="1:24" s="49" customFormat="1" ht="27.75" customHeight="1">
      <c r="A5" s="243"/>
      <c r="B5" s="243"/>
      <c r="C5" s="51" t="s">
        <v>358</v>
      </c>
      <c r="D5" s="1" t="s">
        <v>359</v>
      </c>
      <c r="E5" s="51" t="s">
        <v>358</v>
      </c>
      <c r="F5" s="1" t="s">
        <v>359</v>
      </c>
      <c r="G5" s="51" t="s">
        <v>358</v>
      </c>
      <c r="H5" s="1" t="s">
        <v>359</v>
      </c>
      <c r="I5" s="51" t="s">
        <v>358</v>
      </c>
      <c r="J5" s="243" t="s">
        <v>359</v>
      </c>
      <c r="K5" s="243"/>
      <c r="L5" s="243"/>
      <c r="M5" s="243"/>
      <c r="N5" s="243"/>
      <c r="O5" s="51" t="s">
        <v>358</v>
      </c>
      <c r="P5" s="1" t="s">
        <v>359</v>
      </c>
      <c r="Q5" s="51" t="s">
        <v>358</v>
      </c>
      <c r="R5" s="1" t="s">
        <v>359</v>
      </c>
      <c r="S5" s="51" t="s">
        <v>358</v>
      </c>
      <c r="T5" s="1" t="s">
        <v>359</v>
      </c>
      <c r="U5" s="51" t="s">
        <v>358</v>
      </c>
      <c r="V5" s="243" t="s">
        <v>359</v>
      </c>
      <c r="W5" s="243"/>
      <c r="X5" s="243"/>
    </row>
    <row r="6" spans="1:24" ht="42" customHeight="1">
      <c r="A6" s="193" t="s">
        <v>117</v>
      </c>
      <c r="B6" s="1" t="s">
        <v>397</v>
      </c>
      <c r="C6" s="53">
        <v>67.61</v>
      </c>
      <c r="D6" s="4">
        <v>70.77</v>
      </c>
      <c r="E6" s="77">
        <v>528755</v>
      </c>
      <c r="F6" s="23">
        <v>528755</v>
      </c>
      <c r="G6" s="53">
        <v>566.91</v>
      </c>
      <c r="H6" s="4">
        <v>566.91</v>
      </c>
      <c r="I6" s="248">
        <f>G6+G7+G8+G9+G10+G12</f>
        <v>1300</v>
      </c>
      <c r="J6" s="248">
        <f>H6+H7+H8+H9+H10+H12</f>
        <v>1300</v>
      </c>
      <c r="K6" s="248"/>
      <c r="L6" s="248"/>
      <c r="M6" s="1" t="s">
        <v>117</v>
      </c>
      <c r="N6" s="1" t="s">
        <v>397</v>
      </c>
      <c r="O6" s="51">
        <v>53.6</v>
      </c>
      <c r="P6" s="1">
        <v>50.4</v>
      </c>
      <c r="Q6" s="51">
        <v>368350</v>
      </c>
      <c r="R6" s="1">
        <v>352100</v>
      </c>
      <c r="S6" s="53">
        <v>425.968</v>
      </c>
      <c r="T6" s="4">
        <v>410.89</v>
      </c>
      <c r="U6" s="248">
        <f>S6+S7+S8+S11+S12</f>
        <v>1300</v>
      </c>
      <c r="V6" s="249">
        <f>T6+T7+T8+T9+T10+T11+T12</f>
        <v>1299.99</v>
      </c>
      <c r="W6" s="249"/>
      <c r="X6" s="249"/>
    </row>
    <row r="7" spans="1:24" ht="48.75" customHeight="1">
      <c r="A7" s="193" t="s">
        <v>113</v>
      </c>
      <c r="B7" s="1" t="s">
        <v>162</v>
      </c>
      <c r="C7" s="50">
        <v>21762</v>
      </c>
      <c r="D7" s="45">
        <v>24757</v>
      </c>
      <c r="E7" s="51"/>
      <c r="F7" s="1"/>
      <c r="G7" s="53">
        <v>103.85</v>
      </c>
      <c r="H7" s="4">
        <v>91.42</v>
      </c>
      <c r="I7" s="248"/>
      <c r="J7" s="248"/>
      <c r="K7" s="248"/>
      <c r="L7" s="248"/>
      <c r="M7" s="1" t="s">
        <v>113</v>
      </c>
      <c r="N7" s="1" t="s">
        <v>173</v>
      </c>
      <c r="O7" s="51">
        <v>8472</v>
      </c>
      <c r="P7" s="1">
        <v>7189</v>
      </c>
      <c r="Q7" s="51"/>
      <c r="R7" s="1"/>
      <c r="S7" s="53">
        <v>42.806</v>
      </c>
      <c r="T7" s="4">
        <v>36.32</v>
      </c>
      <c r="U7" s="248"/>
      <c r="V7" s="249"/>
      <c r="W7" s="249"/>
      <c r="X7" s="249"/>
    </row>
    <row r="8" spans="1:24" ht="30.75" customHeight="1">
      <c r="A8" s="193" t="s">
        <v>116</v>
      </c>
      <c r="B8" s="1" t="s">
        <v>165</v>
      </c>
      <c r="C8" s="51">
        <v>1737</v>
      </c>
      <c r="D8" s="1">
        <v>1737</v>
      </c>
      <c r="E8" s="51"/>
      <c r="F8" s="1"/>
      <c r="G8" s="53">
        <v>9.91</v>
      </c>
      <c r="H8" s="4">
        <v>9.91</v>
      </c>
      <c r="I8" s="248"/>
      <c r="J8" s="248"/>
      <c r="K8" s="248"/>
      <c r="L8" s="248"/>
      <c r="M8" s="1" t="s">
        <v>116</v>
      </c>
      <c r="N8" s="1" t="s">
        <v>165</v>
      </c>
      <c r="O8" s="51">
        <v>1504</v>
      </c>
      <c r="P8" s="1">
        <v>1420</v>
      </c>
      <c r="Q8" s="51"/>
      <c r="R8" s="1"/>
      <c r="S8" s="53">
        <v>11.226</v>
      </c>
      <c r="T8" s="4">
        <v>10.61</v>
      </c>
      <c r="U8" s="248"/>
      <c r="V8" s="249"/>
      <c r="W8" s="249"/>
      <c r="X8" s="249"/>
    </row>
    <row r="9" spans="1:24" ht="32.25" customHeight="1">
      <c r="A9" s="193" t="s">
        <v>886</v>
      </c>
      <c r="B9" s="1" t="s">
        <v>397</v>
      </c>
      <c r="C9" s="51">
        <v>5</v>
      </c>
      <c r="D9" s="1">
        <v>5.2</v>
      </c>
      <c r="E9" s="51">
        <v>57190</v>
      </c>
      <c r="F9" s="1">
        <v>59497</v>
      </c>
      <c r="G9" s="53">
        <v>315.35</v>
      </c>
      <c r="H9" s="4">
        <v>327.78</v>
      </c>
      <c r="I9" s="248"/>
      <c r="J9" s="248"/>
      <c r="K9" s="248"/>
      <c r="L9" s="248"/>
      <c r="M9" s="1" t="s">
        <v>886</v>
      </c>
      <c r="N9" s="1" t="s">
        <v>397</v>
      </c>
      <c r="O9" s="51">
        <v>0</v>
      </c>
      <c r="P9" s="1">
        <v>3</v>
      </c>
      <c r="Q9" s="51">
        <v>0</v>
      </c>
      <c r="R9" s="1">
        <v>35547</v>
      </c>
      <c r="S9" s="53">
        <v>0</v>
      </c>
      <c r="T9" s="4">
        <v>233.87</v>
      </c>
      <c r="U9" s="248"/>
      <c r="V9" s="249"/>
      <c r="W9" s="249"/>
      <c r="X9" s="249"/>
    </row>
    <row r="10" spans="1:24" ht="40.5" customHeight="1">
      <c r="A10" s="193" t="s">
        <v>249</v>
      </c>
      <c r="B10" s="1" t="s">
        <v>397</v>
      </c>
      <c r="C10" s="51">
        <v>4.665</v>
      </c>
      <c r="D10" s="1">
        <v>4.665</v>
      </c>
      <c r="E10" s="51"/>
      <c r="F10" s="1"/>
      <c r="G10" s="53">
        <v>3.98</v>
      </c>
      <c r="H10" s="4">
        <v>3.98</v>
      </c>
      <c r="I10" s="248"/>
      <c r="J10" s="248"/>
      <c r="K10" s="248"/>
      <c r="L10" s="248"/>
      <c r="M10" s="1"/>
      <c r="N10" s="1"/>
      <c r="O10" s="51"/>
      <c r="P10" s="1"/>
      <c r="Q10" s="51"/>
      <c r="R10" s="1"/>
      <c r="S10" s="53"/>
      <c r="T10" s="4"/>
      <c r="U10" s="248"/>
      <c r="V10" s="249"/>
      <c r="W10" s="249"/>
      <c r="X10" s="249"/>
    </row>
    <row r="11" spans="1:24" ht="32.25" customHeight="1">
      <c r="A11" s="193"/>
      <c r="B11" s="1"/>
      <c r="C11" s="51"/>
      <c r="D11" s="1"/>
      <c r="E11" s="51"/>
      <c r="F11" s="1"/>
      <c r="G11" s="53"/>
      <c r="H11" s="4"/>
      <c r="I11" s="248"/>
      <c r="J11" s="248"/>
      <c r="K11" s="248"/>
      <c r="L11" s="248"/>
      <c r="M11" s="1" t="s">
        <v>888</v>
      </c>
      <c r="N11" s="1" t="s">
        <v>397</v>
      </c>
      <c r="O11" s="51">
        <v>13.5</v>
      </c>
      <c r="P11" s="1">
        <v>0</v>
      </c>
      <c r="Q11" s="51">
        <v>144000</v>
      </c>
      <c r="R11" s="1">
        <v>0</v>
      </c>
      <c r="S11" s="53">
        <v>337.15</v>
      </c>
      <c r="T11" s="4">
        <v>0</v>
      </c>
      <c r="U11" s="248"/>
      <c r="V11" s="249"/>
      <c r="W11" s="249"/>
      <c r="X11" s="249"/>
    </row>
    <row r="12" spans="1:24" ht="21.75" customHeight="1">
      <c r="A12" s="193" t="s">
        <v>889</v>
      </c>
      <c r="B12" s="1" t="s">
        <v>397</v>
      </c>
      <c r="C12" s="51">
        <v>15.4</v>
      </c>
      <c r="D12" s="1">
        <v>15.4</v>
      </c>
      <c r="E12" s="51">
        <v>137401</v>
      </c>
      <c r="F12" s="1">
        <v>137401</v>
      </c>
      <c r="G12" s="53">
        <f>68.85+231.15</f>
        <v>300</v>
      </c>
      <c r="H12" s="4">
        <f>68.85+231.15</f>
        <v>300</v>
      </c>
      <c r="I12" s="248"/>
      <c r="J12" s="248"/>
      <c r="K12" s="248"/>
      <c r="L12" s="248"/>
      <c r="M12" s="1" t="s">
        <v>889</v>
      </c>
      <c r="N12" s="1" t="s">
        <v>397</v>
      </c>
      <c r="O12" s="51">
        <v>24.8</v>
      </c>
      <c r="P12" s="1">
        <v>30</v>
      </c>
      <c r="Q12" s="51">
        <v>236471</v>
      </c>
      <c r="R12" s="1">
        <v>226646</v>
      </c>
      <c r="S12" s="53">
        <v>482.85</v>
      </c>
      <c r="T12" s="4">
        <v>608.3</v>
      </c>
      <c r="U12" s="248"/>
      <c r="V12" s="249"/>
      <c r="W12" s="249"/>
      <c r="X12" s="249"/>
    </row>
    <row r="13" spans="1:24" ht="21.75" customHeight="1">
      <c r="A13" s="257" t="s">
        <v>351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9"/>
    </row>
    <row r="14" spans="1:26" s="30" customFormat="1" ht="30.75" customHeight="1">
      <c r="A14" s="46" t="s">
        <v>879</v>
      </c>
      <c r="B14" s="46" t="s">
        <v>397</v>
      </c>
      <c r="C14" s="52">
        <v>50.88</v>
      </c>
      <c r="D14" s="47">
        <v>55.17</v>
      </c>
      <c r="E14" s="52"/>
      <c r="F14" s="47"/>
      <c r="G14" s="54">
        <v>61.47</v>
      </c>
      <c r="H14" s="48">
        <v>61.47</v>
      </c>
      <c r="I14" s="248">
        <f>G14+G15+G16+G17+G18+G19</f>
        <v>699.9959999999999</v>
      </c>
      <c r="J14" s="248">
        <f>H14+H15+H16+H17+H18+H19</f>
        <v>700</v>
      </c>
      <c r="K14" s="248"/>
      <c r="L14" s="248"/>
      <c r="M14" s="46" t="s">
        <v>879</v>
      </c>
      <c r="N14" s="46" t="s">
        <v>397</v>
      </c>
      <c r="O14" s="52">
        <v>0</v>
      </c>
      <c r="P14" s="47">
        <v>15.25</v>
      </c>
      <c r="Q14" s="52"/>
      <c r="R14" s="47"/>
      <c r="S14" s="52">
        <v>0</v>
      </c>
      <c r="T14" s="47">
        <v>39.39</v>
      </c>
      <c r="U14" s="250">
        <f>S14+S15+S16+S17+S18+S19+S20</f>
        <v>700.0000000000001</v>
      </c>
      <c r="V14" s="250">
        <f>T14+T15+T16+T17+T18+T19+T20</f>
        <v>699.9999999999999</v>
      </c>
      <c r="W14" s="252"/>
      <c r="X14" s="252"/>
      <c r="Y14" s="34"/>
      <c r="Z14" s="34"/>
    </row>
    <row r="15" spans="1:26" s="30" customFormat="1" ht="25.5">
      <c r="A15" s="46" t="s">
        <v>880</v>
      </c>
      <c r="B15" s="46" t="s">
        <v>397</v>
      </c>
      <c r="C15" s="52">
        <v>61.94</v>
      </c>
      <c r="D15" s="47">
        <v>95.58</v>
      </c>
      <c r="E15" s="52"/>
      <c r="F15" s="47">
        <v>573452</v>
      </c>
      <c r="G15" s="54">
        <v>495.33</v>
      </c>
      <c r="H15" s="48">
        <v>500.53</v>
      </c>
      <c r="I15" s="248"/>
      <c r="J15" s="248"/>
      <c r="K15" s="248"/>
      <c r="L15" s="248"/>
      <c r="M15" s="46" t="s">
        <v>880</v>
      </c>
      <c r="N15" s="46" t="s">
        <v>397</v>
      </c>
      <c r="O15" s="52">
        <v>89.63</v>
      </c>
      <c r="P15" s="47">
        <v>111.57</v>
      </c>
      <c r="Q15" s="52"/>
      <c r="R15" s="47">
        <v>669430</v>
      </c>
      <c r="S15" s="52">
        <v>681.2</v>
      </c>
      <c r="T15" s="47">
        <v>535.54</v>
      </c>
      <c r="U15" s="251"/>
      <c r="V15" s="252"/>
      <c r="W15" s="252"/>
      <c r="X15" s="252"/>
      <c r="Y15" s="34"/>
      <c r="Z15" s="34"/>
    </row>
    <row r="16" spans="1:26" s="30" customFormat="1" ht="38.25">
      <c r="A16" s="46" t="s">
        <v>882</v>
      </c>
      <c r="B16" s="46" t="s">
        <v>165</v>
      </c>
      <c r="C16" s="52">
        <v>1611</v>
      </c>
      <c r="D16" s="47">
        <v>1611</v>
      </c>
      <c r="E16" s="52"/>
      <c r="F16" s="47"/>
      <c r="G16" s="54">
        <v>50.76</v>
      </c>
      <c r="H16" s="48">
        <v>61.5</v>
      </c>
      <c r="I16" s="248"/>
      <c r="J16" s="248"/>
      <c r="K16" s="248"/>
      <c r="L16" s="248"/>
      <c r="M16" s="46" t="s">
        <v>882</v>
      </c>
      <c r="N16" s="46" t="s">
        <v>165</v>
      </c>
      <c r="O16" s="52">
        <v>44</v>
      </c>
      <c r="P16" s="47">
        <v>0</v>
      </c>
      <c r="Q16" s="52"/>
      <c r="R16" s="47"/>
      <c r="S16" s="52">
        <v>13.2</v>
      </c>
      <c r="T16" s="47">
        <v>0</v>
      </c>
      <c r="U16" s="251"/>
      <c r="V16" s="252"/>
      <c r="W16" s="252"/>
      <c r="X16" s="252"/>
      <c r="Y16" s="34"/>
      <c r="Z16" s="34"/>
    </row>
    <row r="17" spans="1:26" s="30" customFormat="1" ht="63.75">
      <c r="A17" s="46" t="s">
        <v>883</v>
      </c>
      <c r="B17" s="46" t="s">
        <v>165</v>
      </c>
      <c r="C17" s="52">
        <v>138</v>
      </c>
      <c r="D17" s="47">
        <v>138</v>
      </c>
      <c r="E17" s="52"/>
      <c r="F17" s="47"/>
      <c r="G17" s="54">
        <v>15</v>
      </c>
      <c r="H17" s="48">
        <v>13.51</v>
      </c>
      <c r="I17" s="248"/>
      <c r="J17" s="248"/>
      <c r="K17" s="248"/>
      <c r="L17" s="248"/>
      <c r="M17" s="46" t="s">
        <v>883</v>
      </c>
      <c r="N17" s="46" t="s">
        <v>165</v>
      </c>
      <c r="O17" s="52">
        <v>36</v>
      </c>
      <c r="P17" s="47">
        <v>54</v>
      </c>
      <c r="Q17" s="52"/>
      <c r="R17" s="47"/>
      <c r="S17" s="52">
        <v>5.6</v>
      </c>
      <c r="T17" s="47">
        <v>20.8</v>
      </c>
      <c r="U17" s="251"/>
      <c r="V17" s="252"/>
      <c r="W17" s="252"/>
      <c r="X17" s="252"/>
      <c r="Y17" s="34"/>
      <c r="Z17" s="34"/>
    </row>
    <row r="18" spans="1:26" s="30" customFormat="1" ht="15" customHeight="1">
      <c r="A18" s="46" t="s">
        <v>884</v>
      </c>
      <c r="B18" s="46" t="s">
        <v>885</v>
      </c>
      <c r="C18" s="52">
        <v>254</v>
      </c>
      <c r="D18" s="47">
        <v>254</v>
      </c>
      <c r="E18" s="52"/>
      <c r="F18" s="47"/>
      <c r="G18" s="54">
        <v>1.016</v>
      </c>
      <c r="H18" s="48">
        <v>0.91</v>
      </c>
      <c r="I18" s="248"/>
      <c r="J18" s="248"/>
      <c r="K18" s="248"/>
      <c r="L18" s="248"/>
      <c r="M18" s="46" t="s">
        <v>1015</v>
      </c>
      <c r="N18" s="46" t="s">
        <v>165</v>
      </c>
      <c r="O18" s="52">
        <v>0</v>
      </c>
      <c r="P18" s="47">
        <v>4000</v>
      </c>
      <c r="Q18" s="52"/>
      <c r="R18" s="47"/>
      <c r="S18" s="52">
        <v>0</v>
      </c>
      <c r="T18" s="47">
        <v>16</v>
      </c>
      <c r="U18" s="251"/>
      <c r="V18" s="252"/>
      <c r="W18" s="252"/>
      <c r="X18" s="252"/>
      <c r="Y18" s="34"/>
      <c r="Z18" s="34"/>
    </row>
    <row r="19" spans="1:26" s="30" customFormat="1" ht="54.75" customHeight="1">
      <c r="A19" s="260" t="s">
        <v>1126</v>
      </c>
      <c r="B19" s="260" t="s">
        <v>324</v>
      </c>
      <c r="C19" s="254">
        <v>92283</v>
      </c>
      <c r="D19" s="253">
        <v>94873</v>
      </c>
      <c r="E19" s="254"/>
      <c r="F19" s="253"/>
      <c r="G19" s="261">
        <v>76.42</v>
      </c>
      <c r="H19" s="244">
        <v>62.08</v>
      </c>
      <c r="I19" s="248"/>
      <c r="J19" s="248"/>
      <c r="K19" s="248"/>
      <c r="L19" s="248"/>
      <c r="M19" s="46" t="s">
        <v>777</v>
      </c>
      <c r="N19" s="46" t="s">
        <v>397</v>
      </c>
      <c r="O19" s="52">
        <v>0</v>
      </c>
      <c r="P19" s="47">
        <v>1.783</v>
      </c>
      <c r="Q19" s="52">
        <v>0</v>
      </c>
      <c r="R19" s="47">
        <v>10700</v>
      </c>
      <c r="S19" s="52">
        <v>0</v>
      </c>
      <c r="T19" s="47">
        <v>67.14</v>
      </c>
      <c r="U19" s="251"/>
      <c r="V19" s="252"/>
      <c r="W19" s="252"/>
      <c r="X19" s="252"/>
      <c r="Y19" s="34"/>
      <c r="Z19" s="34"/>
    </row>
    <row r="20" spans="1:26" s="30" customFormat="1" ht="51">
      <c r="A20" s="260"/>
      <c r="B20" s="260"/>
      <c r="C20" s="254"/>
      <c r="D20" s="253"/>
      <c r="E20" s="254"/>
      <c r="F20" s="253"/>
      <c r="G20" s="261"/>
      <c r="H20" s="244"/>
      <c r="I20" s="248"/>
      <c r="J20" s="248"/>
      <c r="K20" s="248"/>
      <c r="L20" s="248"/>
      <c r="M20" s="46" t="s">
        <v>1126</v>
      </c>
      <c r="N20" s="46" t="s">
        <v>324</v>
      </c>
      <c r="O20" s="52">
        <v>0</v>
      </c>
      <c r="P20" s="47">
        <v>26410</v>
      </c>
      <c r="Q20" s="52"/>
      <c r="R20" s="47"/>
      <c r="S20" s="52">
        <v>0</v>
      </c>
      <c r="T20" s="47">
        <v>21.13</v>
      </c>
      <c r="U20" s="251"/>
      <c r="V20" s="252"/>
      <c r="W20" s="252"/>
      <c r="X20" s="252"/>
      <c r="Y20" s="34"/>
      <c r="Z20" s="34"/>
    </row>
    <row r="21" spans="1:24" ht="12.75">
      <c r="A21" s="256" t="s">
        <v>282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</row>
    <row r="22" spans="1:24" ht="12.75" customHeight="1">
      <c r="A22" s="2" t="s">
        <v>579</v>
      </c>
      <c r="B22" s="178" t="s">
        <v>397</v>
      </c>
      <c r="C22" s="52">
        <v>19.701</v>
      </c>
      <c r="D22" s="178">
        <v>19.701</v>
      </c>
      <c r="E22" s="52">
        <v>394020</v>
      </c>
      <c r="F22" s="178">
        <v>394020</v>
      </c>
      <c r="G22" s="54">
        <v>513</v>
      </c>
      <c r="H22" s="181">
        <v>513</v>
      </c>
      <c r="I22" s="248">
        <f>G22+G23+G24+G25+G26+G27+G28</f>
        <v>1191.3090000000002</v>
      </c>
      <c r="J22" s="248">
        <f>H22+H23+H24+H25+H26+H27+H28</f>
        <v>1174.343</v>
      </c>
      <c r="K22" s="248"/>
      <c r="L22" s="248"/>
      <c r="M22" s="183" t="s">
        <v>579</v>
      </c>
      <c r="N22" s="184" t="s">
        <v>397</v>
      </c>
      <c r="O22" s="190">
        <v>8.7</v>
      </c>
      <c r="P22" s="185">
        <v>8.7</v>
      </c>
      <c r="Q22" s="191">
        <v>174000</v>
      </c>
      <c r="R22" s="186">
        <v>174000</v>
      </c>
      <c r="S22" s="190">
        <v>3046.963</v>
      </c>
      <c r="T22" s="185">
        <v>3046.963</v>
      </c>
      <c r="U22" s="250">
        <f>S22+S23+S24+S25+S26+S27+S28</f>
        <v>3460.6560000000004</v>
      </c>
      <c r="V22" s="250">
        <f>T22+T23+T24+T25+T26+T27+T28</f>
        <v>3460.6560000000004</v>
      </c>
      <c r="W22" s="250"/>
      <c r="X22" s="250"/>
    </row>
    <row r="23" spans="1:24" ht="25.5">
      <c r="A23" s="2" t="s">
        <v>531</v>
      </c>
      <c r="B23" s="178" t="s">
        <v>397</v>
      </c>
      <c r="C23" s="52">
        <v>50.265</v>
      </c>
      <c r="D23" s="178">
        <v>50.265</v>
      </c>
      <c r="E23" s="52">
        <v>410136</v>
      </c>
      <c r="F23" s="178">
        <v>410136</v>
      </c>
      <c r="G23" s="54">
        <v>438.508</v>
      </c>
      <c r="H23" s="181">
        <v>439.067</v>
      </c>
      <c r="I23" s="248"/>
      <c r="J23" s="248"/>
      <c r="K23" s="248"/>
      <c r="L23" s="248"/>
      <c r="M23" s="183" t="s">
        <v>531</v>
      </c>
      <c r="N23" s="184" t="s">
        <v>397</v>
      </c>
      <c r="O23" s="190">
        <v>22.593</v>
      </c>
      <c r="P23" s="185">
        <v>22.593</v>
      </c>
      <c r="Q23" s="192">
        <v>180744</v>
      </c>
      <c r="R23" s="189">
        <v>180744</v>
      </c>
      <c r="S23" s="190">
        <v>215.996</v>
      </c>
      <c r="T23" s="185">
        <v>215.996</v>
      </c>
      <c r="U23" s="251"/>
      <c r="V23" s="250"/>
      <c r="W23" s="250"/>
      <c r="X23" s="250"/>
    </row>
    <row r="24" spans="1:24" ht="25.5">
      <c r="A24" s="2" t="s">
        <v>583</v>
      </c>
      <c r="B24" s="178" t="s">
        <v>397</v>
      </c>
      <c r="C24" s="52">
        <v>35.98</v>
      </c>
      <c r="D24" s="178">
        <v>35.98</v>
      </c>
      <c r="E24" s="52">
        <v>287840</v>
      </c>
      <c r="F24" s="178">
        <v>287840</v>
      </c>
      <c r="G24" s="54">
        <v>213.866</v>
      </c>
      <c r="H24" s="178">
        <v>213.866</v>
      </c>
      <c r="I24" s="248"/>
      <c r="J24" s="248"/>
      <c r="K24" s="248"/>
      <c r="L24" s="248"/>
      <c r="M24" s="183" t="s">
        <v>572</v>
      </c>
      <c r="N24" s="185" t="s">
        <v>397</v>
      </c>
      <c r="O24" s="190">
        <v>0</v>
      </c>
      <c r="P24" s="185">
        <v>0</v>
      </c>
      <c r="Q24" s="190"/>
      <c r="R24" s="185"/>
      <c r="S24" s="190"/>
      <c r="T24" s="185"/>
      <c r="U24" s="251"/>
      <c r="V24" s="250"/>
      <c r="W24" s="250"/>
      <c r="X24" s="250"/>
    </row>
    <row r="25" spans="1:24" ht="38.25">
      <c r="A25" s="2" t="s">
        <v>576</v>
      </c>
      <c r="B25" s="179" t="s">
        <v>165</v>
      </c>
      <c r="C25" s="52">
        <v>2</v>
      </c>
      <c r="D25" s="179">
        <v>2</v>
      </c>
      <c r="E25" s="52"/>
      <c r="F25" s="178"/>
      <c r="G25" s="182">
        <v>5</v>
      </c>
      <c r="H25" s="179">
        <v>5</v>
      </c>
      <c r="I25" s="248"/>
      <c r="J25" s="248"/>
      <c r="K25" s="248"/>
      <c r="L25" s="248"/>
      <c r="M25" s="183" t="s">
        <v>583</v>
      </c>
      <c r="N25" s="185" t="s">
        <v>397</v>
      </c>
      <c r="O25" s="190">
        <v>25.61</v>
      </c>
      <c r="P25" s="185">
        <v>25.61</v>
      </c>
      <c r="Q25" s="190">
        <v>204880</v>
      </c>
      <c r="R25" s="185">
        <v>204880</v>
      </c>
      <c r="S25" s="190">
        <v>194.697</v>
      </c>
      <c r="T25" s="185">
        <v>194.697</v>
      </c>
      <c r="U25" s="251"/>
      <c r="V25" s="250"/>
      <c r="W25" s="250"/>
      <c r="X25" s="250"/>
    </row>
    <row r="26" spans="1:24" ht="51">
      <c r="A26" s="2" t="s">
        <v>575</v>
      </c>
      <c r="B26" s="178" t="s">
        <v>397</v>
      </c>
      <c r="C26" s="52">
        <v>3.6</v>
      </c>
      <c r="D26" s="178">
        <v>0</v>
      </c>
      <c r="E26" s="52"/>
      <c r="F26" s="178"/>
      <c r="G26" s="54">
        <v>17.525</v>
      </c>
      <c r="H26" s="178">
        <v>0</v>
      </c>
      <c r="I26" s="248"/>
      <c r="J26" s="248"/>
      <c r="K26" s="248"/>
      <c r="L26" s="248"/>
      <c r="M26" s="183" t="s">
        <v>568</v>
      </c>
      <c r="N26" s="185" t="s">
        <v>165</v>
      </c>
      <c r="O26" s="190">
        <v>2</v>
      </c>
      <c r="P26" s="185">
        <v>2</v>
      </c>
      <c r="Q26" s="190"/>
      <c r="R26" s="185"/>
      <c r="S26" s="190">
        <v>2.8</v>
      </c>
      <c r="T26" s="185">
        <v>2.8</v>
      </c>
      <c r="U26" s="251"/>
      <c r="V26" s="250"/>
      <c r="W26" s="250"/>
      <c r="X26" s="250"/>
    </row>
    <row r="27" spans="1:24" ht="25.5">
      <c r="A27" s="2" t="s">
        <v>538</v>
      </c>
      <c r="B27" s="178" t="s">
        <v>165</v>
      </c>
      <c r="C27" s="52">
        <v>10</v>
      </c>
      <c r="D27" s="178">
        <v>10</v>
      </c>
      <c r="E27" s="52"/>
      <c r="F27" s="178"/>
      <c r="G27" s="54">
        <v>0.26</v>
      </c>
      <c r="H27" s="178">
        <v>0.26</v>
      </c>
      <c r="I27" s="248"/>
      <c r="J27" s="248"/>
      <c r="K27" s="248"/>
      <c r="L27" s="248"/>
      <c r="M27" s="183" t="s">
        <v>577</v>
      </c>
      <c r="N27" s="185" t="s">
        <v>165</v>
      </c>
      <c r="O27" s="190">
        <v>1</v>
      </c>
      <c r="P27" s="185">
        <v>1</v>
      </c>
      <c r="Q27" s="190"/>
      <c r="R27" s="185"/>
      <c r="S27" s="190">
        <v>0.2</v>
      </c>
      <c r="T27" s="185">
        <v>0.2</v>
      </c>
      <c r="U27" s="251"/>
      <c r="V27" s="250"/>
      <c r="W27" s="250"/>
      <c r="X27" s="250"/>
    </row>
    <row r="28" spans="1:24" ht="51">
      <c r="A28" s="2" t="s">
        <v>47</v>
      </c>
      <c r="B28" s="178" t="s">
        <v>165</v>
      </c>
      <c r="C28" s="176">
        <v>3</v>
      </c>
      <c r="D28" s="180">
        <v>3</v>
      </c>
      <c r="E28" s="176"/>
      <c r="F28" s="180"/>
      <c r="G28" s="177">
        <v>3.15</v>
      </c>
      <c r="H28" s="180">
        <v>3.15</v>
      </c>
      <c r="I28" s="248"/>
      <c r="J28" s="248"/>
      <c r="K28" s="248"/>
      <c r="L28" s="248"/>
      <c r="M28" s="183" t="s">
        <v>575</v>
      </c>
      <c r="N28" s="185" t="s">
        <v>397</v>
      </c>
      <c r="O28" s="190">
        <v>0</v>
      </c>
      <c r="P28" s="185">
        <v>0</v>
      </c>
      <c r="Q28" s="190"/>
      <c r="R28" s="185"/>
      <c r="S28" s="190"/>
      <c r="T28" s="185"/>
      <c r="U28" s="251"/>
      <c r="V28" s="250"/>
      <c r="W28" s="250"/>
      <c r="X28" s="250"/>
    </row>
  </sheetData>
  <mergeCells count="40">
    <mergeCell ref="A21:X21"/>
    <mergeCell ref="A13:X13"/>
    <mergeCell ref="I22:I28"/>
    <mergeCell ref="J22:L28"/>
    <mergeCell ref="U22:U28"/>
    <mergeCell ref="V22:X28"/>
    <mergeCell ref="C19:C20"/>
    <mergeCell ref="B19:B20"/>
    <mergeCell ref="A19:A20"/>
    <mergeCell ref="G19:G20"/>
    <mergeCell ref="M3:X3"/>
    <mergeCell ref="M4:M5"/>
    <mergeCell ref="V5:X5"/>
    <mergeCell ref="E4:F4"/>
    <mergeCell ref="U4:X4"/>
    <mergeCell ref="I4:L4"/>
    <mergeCell ref="S4:T4"/>
    <mergeCell ref="I14:I20"/>
    <mergeCell ref="F19:F20"/>
    <mergeCell ref="E19:E20"/>
    <mergeCell ref="D19:D20"/>
    <mergeCell ref="U14:U20"/>
    <mergeCell ref="V14:X20"/>
    <mergeCell ref="J5:L5"/>
    <mergeCell ref="J6:L12"/>
    <mergeCell ref="J14:L20"/>
    <mergeCell ref="G4:H4"/>
    <mergeCell ref="U6:U12"/>
    <mergeCell ref="V6:X12"/>
    <mergeCell ref="I6:I12"/>
    <mergeCell ref="C4:D4"/>
    <mergeCell ref="H19:H20"/>
    <mergeCell ref="A1:W1"/>
    <mergeCell ref="A2:W2"/>
    <mergeCell ref="O4:P4"/>
    <mergeCell ref="Q4:R4"/>
    <mergeCell ref="N4:N5"/>
    <mergeCell ref="A3:L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905"/>
  <sheetViews>
    <sheetView tabSelected="1" view="pageBreakPreview" zoomScale="75" zoomScaleSheetLayoutView="75" zoomScalePageLayoutView="0" workbookViewId="0" topLeftCell="A1">
      <pane ySplit="7" topLeftCell="BM702" activePane="bottomLeft" state="frozen"/>
      <selection pane="topLeft" activeCell="A1" sqref="A1"/>
      <selection pane="bottomLeft" activeCell="L708" sqref="L708"/>
    </sheetView>
  </sheetViews>
  <sheetFormatPr defaultColWidth="9.140625" defaultRowHeight="15"/>
  <cols>
    <col min="1" max="1" width="5.421875" style="5" customWidth="1"/>
    <col min="2" max="2" width="33.140625" style="5" customWidth="1"/>
    <col min="3" max="3" width="11.8515625" style="5" customWidth="1"/>
    <col min="4" max="4" width="15.57421875" style="5" customWidth="1"/>
    <col min="5" max="5" width="11.421875" style="55" customWidth="1"/>
    <col min="6" max="6" width="7.7109375" style="5" customWidth="1"/>
    <col min="7" max="7" width="10.8515625" style="56" customWidth="1"/>
    <col min="8" max="8" width="8.00390625" style="5" customWidth="1"/>
    <col min="9" max="9" width="12.28125" style="57" customWidth="1"/>
    <col min="10" max="10" width="7.00390625" style="5" customWidth="1"/>
    <col min="11" max="11" width="10.8515625" style="5" customWidth="1"/>
    <col min="12" max="12" width="30.140625" style="5" customWidth="1"/>
    <col min="13" max="13" width="10.7109375" style="5" customWidth="1"/>
    <col min="14" max="14" width="10.421875" style="5" customWidth="1"/>
    <col min="15" max="15" width="16.421875" style="5" customWidth="1"/>
    <col min="16" max="16" width="17.28125" style="5" customWidth="1"/>
    <col min="17" max="17" width="8.7109375" style="5" customWidth="1"/>
    <col min="18" max="18" width="7.421875" style="5" customWidth="1"/>
    <col min="19" max="19" width="10.7109375" style="5" customWidth="1"/>
    <col min="20" max="20" width="12.28125" style="28" customWidth="1"/>
    <col min="21" max="21" width="13.140625" style="28" customWidth="1"/>
    <col min="22" max="22" width="8.00390625" style="28" customWidth="1"/>
    <col min="23" max="23" width="9.00390625" style="28" customWidth="1"/>
    <col min="24" max="24" width="14.57421875" style="5" customWidth="1"/>
    <col min="25" max="25" width="20.140625" style="5" customWidth="1"/>
    <col min="26" max="26" width="12.28125" style="5" customWidth="1"/>
    <col min="27" max="27" width="10.421875" style="5" customWidth="1"/>
    <col min="28" max="28" width="11.57421875" style="5" customWidth="1"/>
    <col min="29" max="29" width="11.421875" style="5" customWidth="1"/>
    <col min="30" max="30" width="12.421875" style="5" customWidth="1"/>
    <col min="31" max="31" width="7.421875" style="5" customWidth="1"/>
    <col min="32" max="32" width="8.00390625" style="28" customWidth="1"/>
    <col min="33" max="33" width="27.28125" style="6" customWidth="1"/>
    <col min="34" max="34" width="1.8515625" style="7" customWidth="1"/>
    <col min="35" max="35" width="10.7109375" style="7" customWidth="1"/>
    <col min="36" max="168" width="9.140625" style="7" customWidth="1"/>
    <col min="169" max="16384" width="9.140625" style="5" customWidth="1"/>
  </cols>
  <sheetData>
    <row r="1" spans="2:33" ht="35.25" customHeight="1">
      <c r="B1" s="324" t="s">
        <v>1022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36.75" customHeight="1">
      <c r="A2" s="102"/>
      <c r="B2" s="294" t="s">
        <v>1021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166"/>
    </row>
    <row r="3" spans="1:33" ht="153" customHeight="1">
      <c r="A3" s="267" t="s">
        <v>926</v>
      </c>
      <c r="B3" s="243" t="s">
        <v>927</v>
      </c>
      <c r="C3" s="243" t="s">
        <v>399</v>
      </c>
      <c r="D3" s="243"/>
      <c r="E3" s="243" t="s">
        <v>400</v>
      </c>
      <c r="F3" s="243"/>
      <c r="G3" s="243"/>
      <c r="H3" s="243"/>
      <c r="I3" s="243"/>
      <c r="J3" s="243"/>
      <c r="K3" s="243" t="s">
        <v>897</v>
      </c>
      <c r="L3" s="243"/>
      <c r="M3" s="243"/>
      <c r="N3" s="243"/>
      <c r="O3" s="243" t="s">
        <v>900</v>
      </c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65" t="s">
        <v>514</v>
      </c>
    </row>
    <row r="4" spans="1:33" ht="12.75">
      <c r="A4" s="267"/>
      <c r="B4" s="243"/>
      <c r="C4" s="243" t="s">
        <v>397</v>
      </c>
      <c r="D4" s="243" t="s">
        <v>398</v>
      </c>
      <c r="E4" s="243" t="s">
        <v>893</v>
      </c>
      <c r="F4" s="243"/>
      <c r="G4" s="243" t="s">
        <v>894</v>
      </c>
      <c r="H4" s="243"/>
      <c r="I4" s="243"/>
      <c r="J4" s="243"/>
      <c r="K4" s="243" t="s">
        <v>893</v>
      </c>
      <c r="L4" s="243"/>
      <c r="M4" s="243" t="s">
        <v>894</v>
      </c>
      <c r="N4" s="243"/>
      <c r="O4" s="243" t="s">
        <v>901</v>
      </c>
      <c r="P4" s="243"/>
      <c r="Q4" s="243"/>
      <c r="R4" s="243"/>
      <c r="S4" s="243"/>
      <c r="T4" s="243"/>
      <c r="U4" s="243"/>
      <c r="V4" s="243"/>
      <c r="W4" s="243"/>
      <c r="X4" s="243" t="s">
        <v>902</v>
      </c>
      <c r="Y4" s="243"/>
      <c r="Z4" s="243"/>
      <c r="AA4" s="243"/>
      <c r="AB4" s="243"/>
      <c r="AC4" s="243"/>
      <c r="AD4" s="243"/>
      <c r="AE4" s="243"/>
      <c r="AF4" s="243"/>
      <c r="AG4" s="265"/>
    </row>
    <row r="5" spans="1:33" ht="15" customHeight="1">
      <c r="A5" s="267"/>
      <c r="B5" s="243"/>
      <c r="C5" s="243"/>
      <c r="D5" s="243"/>
      <c r="E5" s="243"/>
      <c r="F5" s="293"/>
      <c r="G5" s="243" t="s">
        <v>895</v>
      </c>
      <c r="H5" s="243"/>
      <c r="I5" s="243" t="s">
        <v>896</v>
      </c>
      <c r="J5" s="243"/>
      <c r="K5" s="243"/>
      <c r="L5" s="293"/>
      <c r="M5" s="1" t="s">
        <v>895</v>
      </c>
      <c r="N5" s="1" t="s">
        <v>896</v>
      </c>
      <c r="O5" s="243" t="s">
        <v>903</v>
      </c>
      <c r="P5" s="243" t="s">
        <v>904</v>
      </c>
      <c r="Q5" s="312" t="s">
        <v>161</v>
      </c>
      <c r="R5" s="312" t="s">
        <v>247</v>
      </c>
      <c r="S5" s="312" t="s">
        <v>163</v>
      </c>
      <c r="T5" s="310" t="s">
        <v>164</v>
      </c>
      <c r="U5" s="309" t="s">
        <v>166</v>
      </c>
      <c r="V5" s="309" t="s">
        <v>169</v>
      </c>
      <c r="W5" s="309" t="s">
        <v>170</v>
      </c>
      <c r="X5" s="243" t="s">
        <v>903</v>
      </c>
      <c r="Y5" s="243" t="s">
        <v>904</v>
      </c>
      <c r="Z5" s="312" t="s">
        <v>161</v>
      </c>
      <c r="AA5" s="312" t="s">
        <v>247</v>
      </c>
      <c r="AB5" s="312" t="s">
        <v>163</v>
      </c>
      <c r="AC5" s="310" t="s">
        <v>164</v>
      </c>
      <c r="AD5" s="309" t="s">
        <v>166</v>
      </c>
      <c r="AE5" s="309" t="s">
        <v>169</v>
      </c>
      <c r="AF5" s="309" t="s">
        <v>170</v>
      </c>
      <c r="AG5" s="265"/>
    </row>
    <row r="6" spans="1:33" ht="58.5" customHeight="1">
      <c r="A6" s="267"/>
      <c r="B6" s="243"/>
      <c r="C6" s="243"/>
      <c r="D6" s="243"/>
      <c r="E6" s="243" t="s">
        <v>397</v>
      </c>
      <c r="F6" s="243" t="s">
        <v>248</v>
      </c>
      <c r="G6" s="243" t="s">
        <v>397</v>
      </c>
      <c r="H6" s="243" t="s">
        <v>248</v>
      </c>
      <c r="I6" s="243" t="s">
        <v>397</v>
      </c>
      <c r="J6" s="243" t="s">
        <v>248</v>
      </c>
      <c r="K6" s="1" t="s">
        <v>898</v>
      </c>
      <c r="L6" s="243" t="s">
        <v>899</v>
      </c>
      <c r="M6" s="1" t="s">
        <v>898</v>
      </c>
      <c r="N6" s="1" t="s">
        <v>898</v>
      </c>
      <c r="O6" s="243"/>
      <c r="P6" s="243"/>
      <c r="Q6" s="312"/>
      <c r="R6" s="312"/>
      <c r="S6" s="312"/>
      <c r="T6" s="310"/>
      <c r="U6" s="309"/>
      <c r="V6" s="309"/>
      <c r="W6" s="309"/>
      <c r="X6" s="243"/>
      <c r="Y6" s="243"/>
      <c r="Z6" s="312"/>
      <c r="AA6" s="312"/>
      <c r="AB6" s="312"/>
      <c r="AC6" s="310"/>
      <c r="AD6" s="309"/>
      <c r="AE6" s="309"/>
      <c r="AF6" s="309"/>
      <c r="AG6" s="265"/>
    </row>
    <row r="7" spans="1:168" s="8" customFormat="1" ht="58.5" customHeight="1">
      <c r="A7" s="267"/>
      <c r="B7" s="243"/>
      <c r="C7" s="243"/>
      <c r="D7" s="243"/>
      <c r="E7" s="243"/>
      <c r="F7" s="243"/>
      <c r="G7" s="243"/>
      <c r="H7" s="243"/>
      <c r="I7" s="243"/>
      <c r="J7" s="243"/>
      <c r="K7" s="1" t="s">
        <v>928</v>
      </c>
      <c r="L7" s="243"/>
      <c r="M7" s="1" t="s">
        <v>928</v>
      </c>
      <c r="N7" s="1" t="s">
        <v>928</v>
      </c>
      <c r="O7" s="1" t="s">
        <v>929</v>
      </c>
      <c r="P7" s="243"/>
      <c r="Q7" s="312"/>
      <c r="R7" s="312"/>
      <c r="S7" s="312"/>
      <c r="T7" s="310"/>
      <c r="U7" s="309"/>
      <c r="V7" s="309"/>
      <c r="W7" s="309"/>
      <c r="X7" s="1" t="s">
        <v>929</v>
      </c>
      <c r="Y7" s="243"/>
      <c r="Z7" s="312"/>
      <c r="AA7" s="312"/>
      <c r="AB7" s="312"/>
      <c r="AC7" s="310"/>
      <c r="AD7" s="309"/>
      <c r="AE7" s="309"/>
      <c r="AF7" s="309"/>
      <c r="AG7" s="78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</row>
    <row r="8" spans="1:33" ht="20.25" customHeight="1">
      <c r="A8" s="313" t="s">
        <v>64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5"/>
      <c r="AG8" s="167"/>
    </row>
    <row r="9" spans="1:33" ht="74.25" customHeight="1">
      <c r="A9" s="195" t="s">
        <v>48</v>
      </c>
      <c r="B9" s="272" t="s">
        <v>532</v>
      </c>
      <c r="C9" s="204">
        <v>92.037</v>
      </c>
      <c r="D9" s="198">
        <v>1606136</v>
      </c>
      <c r="E9" s="204">
        <v>80</v>
      </c>
      <c r="F9" s="204">
        <v>87</v>
      </c>
      <c r="G9" s="204">
        <v>83</v>
      </c>
      <c r="H9" s="204">
        <v>90</v>
      </c>
      <c r="I9" s="204">
        <v>83</v>
      </c>
      <c r="J9" s="204">
        <v>90</v>
      </c>
      <c r="K9" s="2" t="s">
        <v>584</v>
      </c>
      <c r="L9" s="2" t="s">
        <v>585</v>
      </c>
      <c r="M9" s="2" t="s">
        <v>65</v>
      </c>
      <c r="N9" s="2" t="s">
        <v>65</v>
      </c>
      <c r="O9" s="2" t="s">
        <v>580</v>
      </c>
      <c r="P9" s="2" t="s">
        <v>579</v>
      </c>
      <c r="Q9" s="9" t="s">
        <v>397</v>
      </c>
      <c r="R9" s="44">
        <v>11</v>
      </c>
      <c r="S9" s="44">
        <v>220020</v>
      </c>
      <c r="T9" s="44">
        <v>13</v>
      </c>
      <c r="U9" s="58">
        <v>59.09</v>
      </c>
      <c r="V9" s="59"/>
      <c r="W9" s="59">
        <v>42979</v>
      </c>
      <c r="X9" s="2" t="s">
        <v>65</v>
      </c>
      <c r="Y9" s="2" t="s">
        <v>65</v>
      </c>
      <c r="Z9" s="2" t="s">
        <v>65</v>
      </c>
      <c r="AA9" s="2" t="s">
        <v>65</v>
      </c>
      <c r="AB9" s="2" t="s">
        <v>65</v>
      </c>
      <c r="AC9" s="2" t="s">
        <v>65</v>
      </c>
      <c r="AD9" s="2" t="s">
        <v>65</v>
      </c>
      <c r="AE9" s="2" t="s">
        <v>65</v>
      </c>
      <c r="AF9" s="2" t="s">
        <v>65</v>
      </c>
      <c r="AG9" s="201" t="s">
        <v>594</v>
      </c>
    </row>
    <row r="10" spans="1:33" ht="45" customHeight="1">
      <c r="A10" s="196"/>
      <c r="B10" s="273"/>
      <c r="C10" s="205"/>
      <c r="D10" s="199"/>
      <c r="E10" s="205"/>
      <c r="F10" s="205"/>
      <c r="G10" s="205"/>
      <c r="H10" s="205"/>
      <c r="I10" s="205"/>
      <c r="J10" s="205"/>
      <c r="K10" s="209" t="s">
        <v>586</v>
      </c>
      <c r="L10" s="209" t="s">
        <v>587</v>
      </c>
      <c r="M10" s="209"/>
      <c r="N10" s="209"/>
      <c r="O10" s="209" t="s">
        <v>586</v>
      </c>
      <c r="P10" s="2" t="s">
        <v>539</v>
      </c>
      <c r="Q10" s="9" t="s">
        <v>165</v>
      </c>
      <c r="R10" s="44">
        <v>2</v>
      </c>
      <c r="S10" s="44"/>
      <c r="T10" s="44">
        <v>0.01</v>
      </c>
      <c r="U10" s="58">
        <v>5000</v>
      </c>
      <c r="V10" s="59"/>
      <c r="W10" s="59">
        <v>42917</v>
      </c>
      <c r="X10" s="2" t="s">
        <v>65</v>
      </c>
      <c r="Y10" s="2" t="s">
        <v>65</v>
      </c>
      <c r="Z10" s="2" t="s">
        <v>65</v>
      </c>
      <c r="AA10" s="2" t="s">
        <v>65</v>
      </c>
      <c r="AB10" s="2" t="s">
        <v>65</v>
      </c>
      <c r="AC10" s="2" t="s">
        <v>65</v>
      </c>
      <c r="AD10" s="2" t="s">
        <v>65</v>
      </c>
      <c r="AE10" s="2" t="s">
        <v>65</v>
      </c>
      <c r="AF10" s="2" t="s">
        <v>65</v>
      </c>
      <c r="AG10" s="202"/>
    </row>
    <row r="11" spans="1:33" ht="32.25" customHeight="1">
      <c r="A11" s="196"/>
      <c r="B11" s="273"/>
      <c r="C11" s="205"/>
      <c r="D11" s="199"/>
      <c r="E11" s="205"/>
      <c r="F11" s="205"/>
      <c r="G11" s="205"/>
      <c r="H11" s="205"/>
      <c r="I11" s="205"/>
      <c r="J11" s="205"/>
      <c r="K11" s="187"/>
      <c r="L11" s="187"/>
      <c r="M11" s="187"/>
      <c r="N11" s="187"/>
      <c r="O11" s="187"/>
      <c r="P11" s="2" t="s">
        <v>540</v>
      </c>
      <c r="Q11" s="9" t="s">
        <v>162</v>
      </c>
      <c r="R11" s="44">
        <v>800</v>
      </c>
      <c r="S11" s="44"/>
      <c r="T11" s="44">
        <v>0.07</v>
      </c>
      <c r="U11" s="58">
        <v>87.5</v>
      </c>
      <c r="V11" s="59"/>
      <c r="W11" s="59">
        <v>42917</v>
      </c>
      <c r="X11" s="2" t="s">
        <v>65</v>
      </c>
      <c r="Y11" s="2" t="s">
        <v>65</v>
      </c>
      <c r="Z11" s="2" t="s">
        <v>65</v>
      </c>
      <c r="AA11" s="2" t="s">
        <v>65</v>
      </c>
      <c r="AB11" s="2" t="s">
        <v>65</v>
      </c>
      <c r="AC11" s="2" t="s">
        <v>65</v>
      </c>
      <c r="AD11" s="2" t="s">
        <v>65</v>
      </c>
      <c r="AE11" s="2" t="s">
        <v>65</v>
      </c>
      <c r="AF11" s="2" t="s">
        <v>65</v>
      </c>
      <c r="AG11" s="202"/>
    </row>
    <row r="12" spans="1:33" ht="50.25" customHeight="1">
      <c r="A12" s="196"/>
      <c r="B12" s="273"/>
      <c r="C12" s="205"/>
      <c r="D12" s="199"/>
      <c r="E12" s="205"/>
      <c r="F12" s="205"/>
      <c r="G12" s="205"/>
      <c r="H12" s="205"/>
      <c r="I12" s="205"/>
      <c r="J12" s="205"/>
      <c r="K12" s="210"/>
      <c r="L12" s="210"/>
      <c r="M12" s="210"/>
      <c r="N12" s="210"/>
      <c r="O12" s="210"/>
      <c r="P12" s="2" t="s">
        <v>541</v>
      </c>
      <c r="Q12" s="9" t="s">
        <v>165</v>
      </c>
      <c r="R12" s="9">
        <v>2</v>
      </c>
      <c r="S12" s="9"/>
      <c r="T12" s="9">
        <v>0.03</v>
      </c>
      <c r="U12" s="58">
        <v>15000</v>
      </c>
      <c r="V12" s="10"/>
      <c r="W12" s="59">
        <v>42917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02"/>
    </row>
    <row r="13" spans="1:33" ht="60.75" customHeight="1">
      <c r="A13" s="196"/>
      <c r="B13" s="273"/>
      <c r="C13" s="205"/>
      <c r="D13" s="199"/>
      <c r="E13" s="205"/>
      <c r="F13" s="205"/>
      <c r="G13" s="205"/>
      <c r="H13" s="205"/>
      <c r="I13" s="205"/>
      <c r="J13" s="205"/>
      <c r="K13" s="2"/>
      <c r="L13" s="2"/>
      <c r="M13" s="2"/>
      <c r="N13" s="2"/>
      <c r="O13" s="2" t="s">
        <v>46</v>
      </c>
      <c r="P13" s="2" t="s">
        <v>47</v>
      </c>
      <c r="Q13" s="9" t="s">
        <v>165</v>
      </c>
      <c r="R13" s="9">
        <v>3</v>
      </c>
      <c r="S13" s="9"/>
      <c r="T13" s="9">
        <v>3.15</v>
      </c>
      <c r="U13" s="58">
        <v>1050000</v>
      </c>
      <c r="V13" s="10">
        <v>42795</v>
      </c>
      <c r="W13" s="10">
        <v>42979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02"/>
    </row>
    <row r="14" spans="1:33" ht="31.5" customHeight="1">
      <c r="A14" s="196"/>
      <c r="B14" s="273"/>
      <c r="C14" s="205"/>
      <c r="D14" s="199"/>
      <c r="E14" s="205"/>
      <c r="F14" s="205"/>
      <c r="G14" s="205"/>
      <c r="H14" s="205"/>
      <c r="I14" s="205"/>
      <c r="J14" s="205"/>
      <c r="K14" s="2"/>
      <c r="L14" s="2"/>
      <c r="M14" s="2"/>
      <c r="N14" s="2"/>
      <c r="O14" s="2" t="s">
        <v>578</v>
      </c>
      <c r="P14" s="2" t="s">
        <v>579</v>
      </c>
      <c r="Q14" s="9" t="s">
        <v>397</v>
      </c>
      <c r="R14" s="9">
        <v>8.7</v>
      </c>
      <c r="S14" s="9">
        <v>174000</v>
      </c>
      <c r="T14" s="9">
        <v>500</v>
      </c>
      <c r="U14" s="11">
        <v>2873.56</v>
      </c>
      <c r="V14" s="10"/>
      <c r="W14" s="10">
        <v>43070</v>
      </c>
      <c r="X14" s="43" t="s">
        <v>592</v>
      </c>
      <c r="Y14" s="44" t="s">
        <v>579</v>
      </c>
      <c r="Z14" s="9" t="s">
        <v>397</v>
      </c>
      <c r="AA14" s="9">
        <v>8.7</v>
      </c>
      <c r="AB14" s="9">
        <v>174000</v>
      </c>
      <c r="AC14" s="44">
        <v>3046.963</v>
      </c>
      <c r="AD14" s="58">
        <v>17511.28</v>
      </c>
      <c r="AE14" s="59"/>
      <c r="AF14" s="59">
        <v>43374</v>
      </c>
      <c r="AG14" s="202"/>
    </row>
    <row r="15" spans="1:33" ht="44.25" customHeight="1">
      <c r="A15" s="196"/>
      <c r="B15" s="273"/>
      <c r="C15" s="205"/>
      <c r="D15" s="199"/>
      <c r="E15" s="205"/>
      <c r="F15" s="205"/>
      <c r="G15" s="205"/>
      <c r="H15" s="205"/>
      <c r="I15" s="205"/>
      <c r="J15" s="205"/>
      <c r="K15" s="2" t="s">
        <v>65</v>
      </c>
      <c r="L15" s="2" t="s">
        <v>65</v>
      </c>
      <c r="M15" s="2" t="s">
        <v>65</v>
      </c>
      <c r="N15" s="2" t="s">
        <v>65</v>
      </c>
      <c r="O15" s="2" t="s">
        <v>581</v>
      </c>
      <c r="P15" s="2" t="s">
        <v>531</v>
      </c>
      <c r="Q15" s="9" t="s">
        <v>397</v>
      </c>
      <c r="R15" s="9">
        <v>11.037</v>
      </c>
      <c r="S15" s="9">
        <v>88296</v>
      </c>
      <c r="T15" s="9">
        <v>87.066</v>
      </c>
      <c r="U15" s="11">
        <v>986.07</v>
      </c>
      <c r="V15" s="10"/>
      <c r="W15" s="10">
        <v>42979</v>
      </c>
      <c r="X15" s="2" t="s">
        <v>65</v>
      </c>
      <c r="Y15" s="2" t="s">
        <v>65</v>
      </c>
      <c r="Z15" s="2" t="s">
        <v>65</v>
      </c>
      <c r="AA15" s="2" t="s">
        <v>65</v>
      </c>
      <c r="AB15" s="2" t="s">
        <v>65</v>
      </c>
      <c r="AC15" s="2" t="s">
        <v>65</v>
      </c>
      <c r="AD15" s="2" t="s">
        <v>65</v>
      </c>
      <c r="AE15" s="2" t="s">
        <v>65</v>
      </c>
      <c r="AF15" s="2" t="s">
        <v>65</v>
      </c>
      <c r="AG15" s="202"/>
    </row>
    <row r="16" spans="1:33" ht="40.5" customHeight="1">
      <c r="A16" s="196"/>
      <c r="B16" s="273"/>
      <c r="C16" s="205"/>
      <c r="D16" s="199"/>
      <c r="E16" s="205"/>
      <c r="F16" s="205"/>
      <c r="G16" s="205"/>
      <c r="H16" s="205"/>
      <c r="I16" s="205"/>
      <c r="J16" s="205"/>
      <c r="K16" s="2" t="s">
        <v>65</v>
      </c>
      <c r="L16" s="2" t="s">
        <v>65</v>
      </c>
      <c r="M16" s="2" t="s">
        <v>65</v>
      </c>
      <c r="N16" s="2" t="s">
        <v>65</v>
      </c>
      <c r="O16" s="2" t="s">
        <v>582</v>
      </c>
      <c r="P16" s="2" t="s">
        <v>583</v>
      </c>
      <c r="Q16" s="9" t="s">
        <v>397</v>
      </c>
      <c r="R16" s="9">
        <v>14.94</v>
      </c>
      <c r="S16" s="9">
        <v>119520</v>
      </c>
      <c r="T16" s="9">
        <v>81.581</v>
      </c>
      <c r="U16" s="11">
        <v>682.57</v>
      </c>
      <c r="V16" s="10">
        <v>42795</v>
      </c>
      <c r="W16" s="10">
        <v>42979</v>
      </c>
      <c r="X16" s="2" t="s">
        <v>65</v>
      </c>
      <c r="Y16" s="2" t="s">
        <v>65</v>
      </c>
      <c r="Z16" s="2" t="s">
        <v>65</v>
      </c>
      <c r="AA16" s="2" t="s">
        <v>65</v>
      </c>
      <c r="AB16" s="2" t="s">
        <v>65</v>
      </c>
      <c r="AC16" s="2" t="s">
        <v>65</v>
      </c>
      <c r="AD16" s="2" t="s">
        <v>65</v>
      </c>
      <c r="AE16" s="2" t="s">
        <v>65</v>
      </c>
      <c r="AF16" s="2" t="s">
        <v>65</v>
      </c>
      <c r="AG16" s="202"/>
    </row>
    <row r="17" spans="1:33" ht="41.25" customHeight="1">
      <c r="A17" s="197"/>
      <c r="B17" s="274"/>
      <c r="C17" s="206"/>
      <c r="D17" s="200"/>
      <c r="E17" s="206"/>
      <c r="F17" s="206"/>
      <c r="G17" s="206"/>
      <c r="H17" s="206"/>
      <c r="I17" s="206"/>
      <c r="J17" s="206"/>
      <c r="K17" s="2" t="s">
        <v>65</v>
      </c>
      <c r="L17" s="2" t="s">
        <v>65</v>
      </c>
      <c r="M17" s="2" t="s">
        <v>65</v>
      </c>
      <c r="N17" s="2" t="s">
        <v>65</v>
      </c>
      <c r="O17" s="2" t="s">
        <v>546</v>
      </c>
      <c r="P17" s="2" t="s">
        <v>583</v>
      </c>
      <c r="Q17" s="9" t="s">
        <v>397</v>
      </c>
      <c r="R17" s="9">
        <v>14.94</v>
      </c>
      <c r="S17" s="9">
        <v>119520</v>
      </c>
      <c r="T17" s="9">
        <v>81.844</v>
      </c>
      <c r="U17" s="11">
        <v>684.77</v>
      </c>
      <c r="V17" s="10">
        <v>42795</v>
      </c>
      <c r="W17" s="10">
        <v>42979</v>
      </c>
      <c r="X17" s="2" t="s">
        <v>65</v>
      </c>
      <c r="Y17" s="2" t="s">
        <v>65</v>
      </c>
      <c r="Z17" s="2" t="s">
        <v>65</v>
      </c>
      <c r="AA17" s="2" t="s">
        <v>65</v>
      </c>
      <c r="AB17" s="2" t="s">
        <v>65</v>
      </c>
      <c r="AC17" s="2" t="s">
        <v>65</v>
      </c>
      <c r="AD17" s="2" t="s">
        <v>65</v>
      </c>
      <c r="AE17" s="2" t="s">
        <v>65</v>
      </c>
      <c r="AF17" s="2" t="s">
        <v>65</v>
      </c>
      <c r="AG17" s="203"/>
    </row>
    <row r="18" spans="1:33" ht="73.5" customHeight="1">
      <c r="A18" s="195" t="s">
        <v>49</v>
      </c>
      <c r="B18" s="272" t="s">
        <v>535</v>
      </c>
      <c r="C18" s="204">
        <v>54.6</v>
      </c>
      <c r="D18" s="198">
        <v>887440</v>
      </c>
      <c r="E18" s="204">
        <v>34</v>
      </c>
      <c r="F18" s="188">
        <v>62</v>
      </c>
      <c r="G18" s="204">
        <v>46.5</v>
      </c>
      <c r="H18" s="204">
        <v>85</v>
      </c>
      <c r="I18" s="204">
        <v>46.5</v>
      </c>
      <c r="J18" s="204">
        <v>85</v>
      </c>
      <c r="K18" s="207" t="s">
        <v>588</v>
      </c>
      <c r="L18" s="207" t="s">
        <v>589</v>
      </c>
      <c r="M18" s="209" t="s">
        <v>65</v>
      </c>
      <c r="N18" s="209" t="s">
        <v>65</v>
      </c>
      <c r="O18" s="207" t="s">
        <v>536</v>
      </c>
      <c r="P18" s="2" t="s">
        <v>542</v>
      </c>
      <c r="Q18" s="9"/>
      <c r="R18" s="9"/>
      <c r="S18" s="9"/>
      <c r="T18" s="9"/>
      <c r="U18" s="11"/>
      <c r="V18" s="10"/>
      <c r="W18" s="10"/>
      <c r="X18" s="2" t="s">
        <v>65</v>
      </c>
      <c r="Y18" s="2" t="s">
        <v>65</v>
      </c>
      <c r="Z18" s="2" t="s">
        <v>65</v>
      </c>
      <c r="AA18" s="2" t="s">
        <v>65</v>
      </c>
      <c r="AB18" s="2" t="s">
        <v>65</v>
      </c>
      <c r="AC18" s="2" t="s">
        <v>65</v>
      </c>
      <c r="AD18" s="2" t="s">
        <v>65</v>
      </c>
      <c r="AE18" s="2" t="s">
        <v>65</v>
      </c>
      <c r="AF18" s="2" t="s">
        <v>65</v>
      </c>
      <c r="AG18" s="262" t="s">
        <v>594</v>
      </c>
    </row>
    <row r="19" spans="1:33" ht="64.5" customHeight="1">
      <c r="A19" s="196"/>
      <c r="B19" s="273"/>
      <c r="C19" s="205"/>
      <c r="D19" s="199"/>
      <c r="E19" s="205"/>
      <c r="F19" s="263"/>
      <c r="G19" s="205"/>
      <c r="H19" s="205"/>
      <c r="I19" s="205"/>
      <c r="J19" s="205"/>
      <c r="K19" s="208"/>
      <c r="L19" s="208"/>
      <c r="M19" s="210"/>
      <c r="N19" s="210"/>
      <c r="O19" s="208"/>
      <c r="P19" s="2" t="s">
        <v>543</v>
      </c>
      <c r="Q19" s="9" t="s">
        <v>165</v>
      </c>
      <c r="R19" s="9">
        <v>2</v>
      </c>
      <c r="S19" s="9"/>
      <c r="T19" s="9">
        <v>0.06</v>
      </c>
      <c r="U19" s="9">
        <v>30000</v>
      </c>
      <c r="V19" s="10">
        <v>42795</v>
      </c>
      <c r="W19" s="10">
        <v>42979</v>
      </c>
      <c r="X19" s="2" t="s">
        <v>65</v>
      </c>
      <c r="Y19" s="2" t="s">
        <v>65</v>
      </c>
      <c r="Z19" s="2" t="s">
        <v>65</v>
      </c>
      <c r="AA19" s="2" t="s">
        <v>65</v>
      </c>
      <c r="AB19" s="2" t="s">
        <v>65</v>
      </c>
      <c r="AC19" s="2" t="s">
        <v>65</v>
      </c>
      <c r="AD19" s="2" t="s">
        <v>65</v>
      </c>
      <c r="AE19" s="2" t="s">
        <v>65</v>
      </c>
      <c r="AF19" s="2" t="s">
        <v>65</v>
      </c>
      <c r="AG19" s="239"/>
    </row>
    <row r="20" spans="1:33" ht="46.5" customHeight="1">
      <c r="A20" s="196"/>
      <c r="B20" s="273"/>
      <c r="C20" s="205"/>
      <c r="D20" s="199"/>
      <c r="E20" s="205"/>
      <c r="F20" s="263"/>
      <c r="G20" s="205"/>
      <c r="H20" s="205"/>
      <c r="I20" s="205"/>
      <c r="J20" s="205"/>
      <c r="K20" s="3"/>
      <c r="L20" s="3"/>
      <c r="M20" s="2"/>
      <c r="N20" s="2"/>
      <c r="O20" s="2" t="s">
        <v>547</v>
      </c>
      <c r="P20" s="2" t="s">
        <v>531</v>
      </c>
      <c r="Q20" s="9" t="s">
        <v>593</v>
      </c>
      <c r="R20" s="9">
        <v>8.963</v>
      </c>
      <c r="S20" s="9">
        <v>80667</v>
      </c>
      <c r="T20" s="9">
        <v>0</v>
      </c>
      <c r="U20" s="11">
        <v>0</v>
      </c>
      <c r="V20" s="10">
        <v>42795</v>
      </c>
      <c r="W20" s="10">
        <v>43009</v>
      </c>
      <c r="X20" s="2" t="s">
        <v>548</v>
      </c>
      <c r="Y20" s="2" t="s">
        <v>531</v>
      </c>
      <c r="Z20" s="9" t="s">
        <v>397</v>
      </c>
      <c r="AA20" s="44">
        <v>7.593</v>
      </c>
      <c r="AB20" s="44">
        <v>60744</v>
      </c>
      <c r="AC20" s="44">
        <v>71.377</v>
      </c>
      <c r="AD20" s="58">
        <v>1175.05</v>
      </c>
      <c r="AE20" s="59">
        <v>43160</v>
      </c>
      <c r="AF20" s="59">
        <v>43374</v>
      </c>
      <c r="AG20" s="239"/>
    </row>
    <row r="21" spans="1:33" ht="39" customHeight="1">
      <c r="A21" s="196"/>
      <c r="B21" s="273"/>
      <c r="C21" s="205"/>
      <c r="D21" s="199"/>
      <c r="E21" s="205"/>
      <c r="F21" s="263"/>
      <c r="G21" s="205"/>
      <c r="H21" s="205"/>
      <c r="I21" s="205"/>
      <c r="J21" s="205"/>
      <c r="K21" s="3"/>
      <c r="L21" s="3"/>
      <c r="M21" s="2" t="s">
        <v>65</v>
      </c>
      <c r="N21" s="2" t="s">
        <v>65</v>
      </c>
      <c r="O21" s="2" t="s">
        <v>549</v>
      </c>
      <c r="P21" s="2" t="s">
        <v>531</v>
      </c>
      <c r="Q21" s="9" t="s">
        <v>593</v>
      </c>
      <c r="R21" s="9">
        <v>8</v>
      </c>
      <c r="S21" s="9">
        <v>72000</v>
      </c>
      <c r="T21" s="9">
        <v>74.697</v>
      </c>
      <c r="U21" s="11">
        <v>1037.46</v>
      </c>
      <c r="V21" s="10">
        <v>42767</v>
      </c>
      <c r="W21" s="10">
        <v>43009</v>
      </c>
      <c r="X21" s="2" t="s">
        <v>550</v>
      </c>
      <c r="Y21" s="2" t="s">
        <v>583</v>
      </c>
      <c r="Z21" s="9" t="s">
        <v>397</v>
      </c>
      <c r="AA21" s="44">
        <v>5</v>
      </c>
      <c r="AB21" s="44">
        <v>40000</v>
      </c>
      <c r="AC21" s="44">
        <v>31.678</v>
      </c>
      <c r="AD21" s="58">
        <v>791.95</v>
      </c>
      <c r="AE21" s="59">
        <v>43160</v>
      </c>
      <c r="AF21" s="59">
        <v>43374</v>
      </c>
      <c r="AG21" s="239"/>
    </row>
    <row r="22" spans="1:33" ht="39.75" customHeight="1">
      <c r="A22" s="196"/>
      <c r="B22" s="273"/>
      <c r="C22" s="205"/>
      <c r="D22" s="199"/>
      <c r="E22" s="205"/>
      <c r="F22" s="263"/>
      <c r="G22" s="205"/>
      <c r="H22" s="205"/>
      <c r="I22" s="205"/>
      <c r="J22" s="205"/>
      <c r="K22" s="2"/>
      <c r="L22" s="3"/>
      <c r="M22" s="2" t="s">
        <v>65</v>
      </c>
      <c r="N22" s="2" t="s">
        <v>65</v>
      </c>
      <c r="O22" s="2" t="s">
        <v>551</v>
      </c>
      <c r="P22" s="2" t="s">
        <v>531</v>
      </c>
      <c r="Q22" s="9" t="s">
        <v>593</v>
      </c>
      <c r="R22" s="9">
        <v>6.5</v>
      </c>
      <c r="S22" s="9">
        <v>52000</v>
      </c>
      <c r="T22" s="9">
        <v>60.529</v>
      </c>
      <c r="U22" s="11">
        <v>1164.02</v>
      </c>
      <c r="V22" s="10">
        <v>42767</v>
      </c>
      <c r="W22" s="10">
        <v>43009</v>
      </c>
      <c r="X22" s="2" t="s">
        <v>65</v>
      </c>
      <c r="Y22" s="2" t="s">
        <v>65</v>
      </c>
      <c r="Z22" s="2" t="s">
        <v>65</v>
      </c>
      <c r="AA22" s="2" t="s">
        <v>65</v>
      </c>
      <c r="AB22" s="2" t="s">
        <v>65</v>
      </c>
      <c r="AC22" s="2" t="s">
        <v>65</v>
      </c>
      <c r="AD22" s="2" t="s">
        <v>65</v>
      </c>
      <c r="AE22" s="2" t="s">
        <v>65</v>
      </c>
      <c r="AF22" s="2" t="s">
        <v>65</v>
      </c>
      <c r="AG22" s="239"/>
    </row>
    <row r="23" spans="1:33" ht="43.5" customHeight="1">
      <c r="A23" s="196"/>
      <c r="B23" s="273"/>
      <c r="C23" s="205"/>
      <c r="D23" s="199"/>
      <c r="E23" s="205"/>
      <c r="F23" s="263"/>
      <c r="G23" s="205"/>
      <c r="H23" s="205"/>
      <c r="I23" s="205"/>
      <c r="J23" s="205"/>
      <c r="K23" s="2" t="s">
        <v>65</v>
      </c>
      <c r="L23" s="2" t="s">
        <v>65</v>
      </c>
      <c r="M23" s="2" t="s">
        <v>65</v>
      </c>
      <c r="N23" s="2" t="s">
        <v>65</v>
      </c>
      <c r="O23" s="2" t="s">
        <v>552</v>
      </c>
      <c r="P23" s="2" t="s">
        <v>531</v>
      </c>
      <c r="Q23" s="9" t="s">
        <v>593</v>
      </c>
      <c r="R23" s="9">
        <v>6</v>
      </c>
      <c r="S23" s="9">
        <v>48000</v>
      </c>
      <c r="T23" s="9">
        <v>52.043</v>
      </c>
      <c r="U23" s="11">
        <v>1084.23</v>
      </c>
      <c r="V23" s="10">
        <v>42767</v>
      </c>
      <c r="W23" s="10">
        <v>43009</v>
      </c>
      <c r="X23" s="2" t="s">
        <v>65</v>
      </c>
      <c r="Y23" s="2" t="s">
        <v>65</v>
      </c>
      <c r="Z23" s="2" t="s">
        <v>65</v>
      </c>
      <c r="AA23" s="2" t="s">
        <v>65</v>
      </c>
      <c r="AB23" s="2" t="s">
        <v>65</v>
      </c>
      <c r="AC23" s="2" t="s">
        <v>65</v>
      </c>
      <c r="AD23" s="2" t="s">
        <v>65</v>
      </c>
      <c r="AE23" s="2" t="s">
        <v>65</v>
      </c>
      <c r="AF23" s="2" t="s">
        <v>65</v>
      </c>
      <c r="AG23" s="239"/>
    </row>
    <row r="24" spans="1:33" ht="47.25" customHeight="1">
      <c r="A24" s="196"/>
      <c r="B24" s="273"/>
      <c r="C24" s="205"/>
      <c r="D24" s="199"/>
      <c r="E24" s="205"/>
      <c r="F24" s="263"/>
      <c r="G24" s="205"/>
      <c r="H24" s="205"/>
      <c r="I24" s="205"/>
      <c r="J24" s="205"/>
      <c r="K24" s="2" t="s">
        <v>65</v>
      </c>
      <c r="L24" s="2" t="s">
        <v>65</v>
      </c>
      <c r="M24" s="2" t="s">
        <v>65</v>
      </c>
      <c r="N24" s="2" t="s">
        <v>65</v>
      </c>
      <c r="O24" s="2" t="s">
        <v>553</v>
      </c>
      <c r="P24" s="2" t="s">
        <v>531</v>
      </c>
      <c r="Q24" s="9" t="s">
        <v>593</v>
      </c>
      <c r="R24" s="9">
        <v>5.64</v>
      </c>
      <c r="S24" s="9">
        <v>45120</v>
      </c>
      <c r="T24" s="9">
        <v>49.018</v>
      </c>
      <c r="U24" s="11">
        <v>1086.39</v>
      </c>
      <c r="V24" s="10">
        <v>42767</v>
      </c>
      <c r="W24" s="10">
        <v>43009</v>
      </c>
      <c r="X24" s="2" t="s">
        <v>65</v>
      </c>
      <c r="Y24" s="2" t="s">
        <v>65</v>
      </c>
      <c r="Z24" s="2" t="s">
        <v>65</v>
      </c>
      <c r="AA24" s="2" t="s">
        <v>65</v>
      </c>
      <c r="AB24" s="2" t="s">
        <v>65</v>
      </c>
      <c r="AC24" s="2" t="s">
        <v>65</v>
      </c>
      <c r="AD24" s="2" t="s">
        <v>65</v>
      </c>
      <c r="AE24" s="2" t="s">
        <v>65</v>
      </c>
      <c r="AF24" s="2" t="s">
        <v>65</v>
      </c>
      <c r="AG24" s="239"/>
    </row>
    <row r="25" spans="1:33" ht="42" customHeight="1">
      <c r="A25" s="196"/>
      <c r="B25" s="273"/>
      <c r="C25" s="205"/>
      <c r="D25" s="199"/>
      <c r="E25" s="205"/>
      <c r="F25" s="263"/>
      <c r="G25" s="205"/>
      <c r="H25" s="205"/>
      <c r="I25" s="205"/>
      <c r="J25" s="205"/>
      <c r="K25" s="2" t="s">
        <v>65</v>
      </c>
      <c r="L25" s="2" t="s">
        <v>65</v>
      </c>
      <c r="M25" s="2" t="s">
        <v>65</v>
      </c>
      <c r="N25" s="2" t="s">
        <v>65</v>
      </c>
      <c r="O25" s="2" t="s">
        <v>554</v>
      </c>
      <c r="P25" s="2" t="s">
        <v>531</v>
      </c>
      <c r="Q25" s="9" t="s">
        <v>593</v>
      </c>
      <c r="R25" s="9">
        <v>7.2</v>
      </c>
      <c r="S25" s="9">
        <v>57600</v>
      </c>
      <c r="T25" s="9">
        <v>61.086</v>
      </c>
      <c r="U25" s="11">
        <v>1060.52</v>
      </c>
      <c r="V25" s="10">
        <v>42767</v>
      </c>
      <c r="W25" s="10">
        <v>43009</v>
      </c>
      <c r="X25" s="2" t="s">
        <v>65</v>
      </c>
      <c r="Y25" s="2" t="s">
        <v>65</v>
      </c>
      <c r="Z25" s="2" t="s">
        <v>65</v>
      </c>
      <c r="AA25" s="2" t="s">
        <v>65</v>
      </c>
      <c r="AB25" s="2" t="s">
        <v>65</v>
      </c>
      <c r="AC25" s="2" t="s">
        <v>65</v>
      </c>
      <c r="AD25" s="2" t="s">
        <v>65</v>
      </c>
      <c r="AE25" s="2" t="s">
        <v>65</v>
      </c>
      <c r="AF25" s="2" t="s">
        <v>65</v>
      </c>
      <c r="AG25" s="239"/>
    </row>
    <row r="26" spans="1:33" ht="51.75" customHeight="1">
      <c r="A26" s="197"/>
      <c r="B26" s="274"/>
      <c r="C26" s="206"/>
      <c r="D26" s="200"/>
      <c r="E26" s="206"/>
      <c r="F26" s="264"/>
      <c r="G26" s="206"/>
      <c r="H26" s="206"/>
      <c r="I26" s="206"/>
      <c r="J26" s="206"/>
      <c r="K26" s="2" t="s">
        <v>65</v>
      </c>
      <c r="L26" s="2" t="s">
        <v>65</v>
      </c>
      <c r="M26" s="2" t="s">
        <v>65</v>
      </c>
      <c r="N26" s="2" t="s">
        <v>65</v>
      </c>
      <c r="O26" s="2" t="s">
        <v>555</v>
      </c>
      <c r="P26" s="2" t="s">
        <v>556</v>
      </c>
      <c r="Q26" s="9" t="s">
        <v>165</v>
      </c>
      <c r="R26" s="9">
        <v>1</v>
      </c>
      <c r="S26" s="9"/>
      <c r="T26" s="9">
        <v>2.5</v>
      </c>
      <c r="U26" s="12">
        <v>2500000</v>
      </c>
      <c r="V26" s="10">
        <v>42795</v>
      </c>
      <c r="W26" s="10">
        <v>42979</v>
      </c>
      <c r="X26" s="2" t="s">
        <v>65</v>
      </c>
      <c r="Y26" s="2" t="s">
        <v>65</v>
      </c>
      <c r="Z26" s="2" t="s">
        <v>65</v>
      </c>
      <c r="AA26" s="2" t="s">
        <v>65</v>
      </c>
      <c r="AB26" s="2" t="s">
        <v>65</v>
      </c>
      <c r="AC26" s="2" t="s">
        <v>65</v>
      </c>
      <c r="AD26" s="2" t="s">
        <v>65</v>
      </c>
      <c r="AE26" s="2" t="s">
        <v>65</v>
      </c>
      <c r="AF26" s="2" t="s">
        <v>65</v>
      </c>
      <c r="AG26" s="240"/>
    </row>
    <row r="27" spans="1:33" ht="44.25" customHeight="1">
      <c r="A27" s="195" t="s">
        <v>50</v>
      </c>
      <c r="B27" s="209" t="s">
        <v>533</v>
      </c>
      <c r="C27" s="204">
        <v>72.73</v>
      </c>
      <c r="D27" s="198">
        <v>870741</v>
      </c>
      <c r="E27" s="204">
        <v>55</v>
      </c>
      <c r="F27" s="211">
        <v>76</v>
      </c>
      <c r="G27" s="204">
        <v>62</v>
      </c>
      <c r="H27" s="204">
        <v>85</v>
      </c>
      <c r="I27" s="204">
        <v>62</v>
      </c>
      <c r="J27" s="204">
        <v>85</v>
      </c>
      <c r="K27" s="3"/>
      <c r="L27" s="3"/>
      <c r="M27" s="2" t="s">
        <v>65</v>
      </c>
      <c r="N27" s="2" t="s">
        <v>65</v>
      </c>
      <c r="O27" s="2" t="s">
        <v>557</v>
      </c>
      <c r="P27" s="2" t="s">
        <v>531</v>
      </c>
      <c r="Q27" s="9" t="s">
        <v>593</v>
      </c>
      <c r="R27" s="9">
        <v>2.945</v>
      </c>
      <c r="S27" s="9">
        <v>23560</v>
      </c>
      <c r="T27" s="9">
        <v>26.795</v>
      </c>
      <c r="U27" s="11">
        <v>1137.31</v>
      </c>
      <c r="V27" s="10">
        <v>42767</v>
      </c>
      <c r="W27" s="10">
        <v>42979</v>
      </c>
      <c r="X27" s="2" t="s">
        <v>558</v>
      </c>
      <c r="Y27" s="2" t="s">
        <v>531</v>
      </c>
      <c r="Z27" s="9" t="s">
        <v>397</v>
      </c>
      <c r="AA27" s="44">
        <v>6</v>
      </c>
      <c r="AB27" s="44">
        <v>48000</v>
      </c>
      <c r="AC27" s="44">
        <v>56.402</v>
      </c>
      <c r="AD27" s="58">
        <v>1175.04</v>
      </c>
      <c r="AE27" s="59">
        <v>43160</v>
      </c>
      <c r="AF27" s="59">
        <v>43374</v>
      </c>
      <c r="AG27" s="201" t="s">
        <v>594</v>
      </c>
    </row>
    <row r="28" spans="1:33" ht="41.25" customHeight="1">
      <c r="A28" s="196"/>
      <c r="B28" s="187"/>
      <c r="C28" s="205"/>
      <c r="D28" s="199"/>
      <c r="E28" s="205"/>
      <c r="F28" s="212"/>
      <c r="G28" s="205"/>
      <c r="H28" s="205"/>
      <c r="I28" s="205"/>
      <c r="J28" s="205"/>
      <c r="K28" s="3"/>
      <c r="L28" s="3"/>
      <c r="M28" s="2" t="s">
        <v>65</v>
      </c>
      <c r="N28" s="2" t="s">
        <v>65</v>
      </c>
      <c r="O28" s="2" t="s">
        <v>559</v>
      </c>
      <c r="P28" s="2" t="s">
        <v>531</v>
      </c>
      <c r="Q28" s="9" t="s">
        <v>593</v>
      </c>
      <c r="R28" s="9">
        <v>2.945</v>
      </c>
      <c r="S28" s="9">
        <v>23560</v>
      </c>
      <c r="T28" s="9">
        <v>27.274</v>
      </c>
      <c r="U28" s="11">
        <v>1157.64</v>
      </c>
      <c r="V28" s="10">
        <v>42767</v>
      </c>
      <c r="W28" s="10">
        <v>42979</v>
      </c>
      <c r="X28" s="2" t="s">
        <v>560</v>
      </c>
      <c r="Y28" s="2" t="s">
        <v>531</v>
      </c>
      <c r="Z28" s="9" t="s">
        <v>397</v>
      </c>
      <c r="AA28" s="44">
        <v>6</v>
      </c>
      <c r="AB28" s="44">
        <v>48000</v>
      </c>
      <c r="AC28" s="44">
        <v>62.339</v>
      </c>
      <c r="AD28" s="58">
        <v>1298.73</v>
      </c>
      <c r="AE28" s="59">
        <v>43160</v>
      </c>
      <c r="AF28" s="59">
        <v>43374</v>
      </c>
      <c r="AG28" s="202"/>
    </row>
    <row r="29" spans="1:33" ht="45" customHeight="1">
      <c r="A29" s="196"/>
      <c r="B29" s="187"/>
      <c r="C29" s="205"/>
      <c r="D29" s="199"/>
      <c r="E29" s="205"/>
      <c r="F29" s="212"/>
      <c r="G29" s="205"/>
      <c r="H29" s="205"/>
      <c r="I29" s="205"/>
      <c r="J29" s="205"/>
      <c r="K29" s="3"/>
      <c r="L29" s="3"/>
      <c r="M29" s="2" t="s">
        <v>65</v>
      </c>
      <c r="N29" s="2" t="s">
        <v>65</v>
      </c>
      <c r="O29" s="2" t="s">
        <v>561</v>
      </c>
      <c r="P29" s="2" t="s">
        <v>531</v>
      </c>
      <c r="Q29" s="9" t="s">
        <v>593</v>
      </c>
      <c r="R29" s="9">
        <v>9.035</v>
      </c>
      <c r="S29" s="9">
        <v>72280</v>
      </c>
      <c r="T29" s="9">
        <v>0</v>
      </c>
      <c r="U29" s="11">
        <v>0</v>
      </c>
      <c r="V29" s="10">
        <v>42795</v>
      </c>
      <c r="W29" s="10">
        <v>43009</v>
      </c>
      <c r="X29" s="2" t="s">
        <v>562</v>
      </c>
      <c r="Y29" s="2" t="s">
        <v>531</v>
      </c>
      <c r="Z29" s="9" t="s">
        <v>397</v>
      </c>
      <c r="AA29" s="44">
        <v>3</v>
      </c>
      <c r="AB29" s="44">
        <v>24000</v>
      </c>
      <c r="AC29" s="44">
        <v>25.878</v>
      </c>
      <c r="AD29" s="58">
        <v>1078.25</v>
      </c>
      <c r="AE29" s="59">
        <v>43160</v>
      </c>
      <c r="AF29" s="59">
        <v>43374</v>
      </c>
      <c r="AG29" s="202"/>
    </row>
    <row r="30" spans="1:33" ht="38.25" customHeight="1">
      <c r="A30" s="196"/>
      <c r="B30" s="187"/>
      <c r="C30" s="205"/>
      <c r="D30" s="199"/>
      <c r="E30" s="205"/>
      <c r="F30" s="212"/>
      <c r="G30" s="205"/>
      <c r="H30" s="205"/>
      <c r="I30" s="205"/>
      <c r="J30" s="205"/>
      <c r="K30" s="3"/>
      <c r="L30" s="3"/>
      <c r="M30" s="2" t="s">
        <v>65</v>
      </c>
      <c r="N30" s="2" t="s">
        <v>65</v>
      </c>
      <c r="O30" s="2" t="s">
        <v>563</v>
      </c>
      <c r="P30" s="2" t="s">
        <v>583</v>
      </c>
      <c r="Q30" s="9" t="s">
        <v>593</v>
      </c>
      <c r="R30" s="9">
        <v>6.1</v>
      </c>
      <c r="S30" s="9">
        <v>49000</v>
      </c>
      <c r="T30" s="9">
        <v>51</v>
      </c>
      <c r="U30" s="11">
        <v>1040.82</v>
      </c>
      <c r="V30" s="10">
        <v>42795</v>
      </c>
      <c r="W30" s="10">
        <v>43009</v>
      </c>
      <c r="X30" s="2" t="s">
        <v>564</v>
      </c>
      <c r="Y30" s="2" t="s">
        <v>583</v>
      </c>
      <c r="Z30" s="9" t="s">
        <v>397</v>
      </c>
      <c r="AA30" s="44">
        <v>3.73</v>
      </c>
      <c r="AB30" s="44">
        <v>29840</v>
      </c>
      <c r="AC30" s="44">
        <v>27.105</v>
      </c>
      <c r="AD30" s="58">
        <v>908.34</v>
      </c>
      <c r="AE30" s="59">
        <v>43160</v>
      </c>
      <c r="AF30" s="59">
        <v>43374</v>
      </c>
      <c r="AG30" s="202"/>
    </row>
    <row r="31" spans="1:33" ht="47.25" customHeight="1">
      <c r="A31" s="196"/>
      <c r="B31" s="187"/>
      <c r="C31" s="205"/>
      <c r="D31" s="199"/>
      <c r="E31" s="205"/>
      <c r="F31" s="212"/>
      <c r="G31" s="205"/>
      <c r="H31" s="205"/>
      <c r="I31" s="205"/>
      <c r="J31" s="205"/>
      <c r="K31" s="3"/>
      <c r="L31" s="3"/>
      <c r="M31" s="2" t="s">
        <v>65</v>
      </c>
      <c r="N31" s="2" t="s">
        <v>65</v>
      </c>
      <c r="O31" s="2" t="s">
        <v>65</v>
      </c>
      <c r="P31" s="2" t="s">
        <v>65</v>
      </c>
      <c r="Q31" s="9"/>
      <c r="R31" s="9"/>
      <c r="S31" s="9"/>
      <c r="T31" s="9"/>
      <c r="U31" s="9"/>
      <c r="V31" s="10"/>
      <c r="W31" s="10"/>
      <c r="X31" s="2" t="s">
        <v>565</v>
      </c>
      <c r="Y31" s="2" t="s">
        <v>583</v>
      </c>
      <c r="Z31" s="9" t="s">
        <v>397</v>
      </c>
      <c r="AA31" s="44">
        <v>3.73</v>
      </c>
      <c r="AB31" s="44">
        <v>29840</v>
      </c>
      <c r="AC31" s="44">
        <v>28.996</v>
      </c>
      <c r="AD31" s="58">
        <v>971.72</v>
      </c>
      <c r="AE31" s="59">
        <v>43160</v>
      </c>
      <c r="AF31" s="59">
        <v>43374</v>
      </c>
      <c r="AG31" s="202"/>
    </row>
    <row r="32" spans="1:33" ht="40.5" customHeight="1">
      <c r="A32" s="196"/>
      <c r="B32" s="187"/>
      <c r="C32" s="205"/>
      <c r="D32" s="199"/>
      <c r="E32" s="205"/>
      <c r="F32" s="212"/>
      <c r="G32" s="205"/>
      <c r="H32" s="205"/>
      <c r="I32" s="205"/>
      <c r="J32" s="205"/>
      <c r="K32" s="2"/>
      <c r="L32" s="3"/>
      <c r="M32" s="2" t="s">
        <v>65</v>
      </c>
      <c r="N32" s="2" t="s">
        <v>65</v>
      </c>
      <c r="O32" s="2" t="s">
        <v>65</v>
      </c>
      <c r="P32" s="2" t="s">
        <v>65</v>
      </c>
      <c r="Q32" s="9"/>
      <c r="R32" s="9"/>
      <c r="S32" s="9"/>
      <c r="T32" s="9"/>
      <c r="U32" s="9"/>
      <c r="V32" s="10"/>
      <c r="W32" s="10"/>
      <c r="X32" s="2" t="s">
        <v>566</v>
      </c>
      <c r="Y32" s="2" t="s">
        <v>583</v>
      </c>
      <c r="Z32" s="9" t="s">
        <v>397</v>
      </c>
      <c r="AA32" s="44">
        <v>6.1</v>
      </c>
      <c r="AB32" s="44">
        <v>48800</v>
      </c>
      <c r="AC32" s="44">
        <v>40.645</v>
      </c>
      <c r="AD32" s="58">
        <v>832.89</v>
      </c>
      <c r="AE32" s="59">
        <v>43160</v>
      </c>
      <c r="AF32" s="59">
        <v>43374</v>
      </c>
      <c r="AG32" s="202"/>
    </row>
    <row r="33" spans="1:33" ht="52.5" customHeight="1">
      <c r="A33" s="196"/>
      <c r="B33" s="187"/>
      <c r="C33" s="205"/>
      <c r="D33" s="199"/>
      <c r="E33" s="205"/>
      <c r="F33" s="212"/>
      <c r="G33" s="205"/>
      <c r="H33" s="205"/>
      <c r="I33" s="205"/>
      <c r="J33" s="205"/>
      <c r="K33" s="2" t="s">
        <v>65</v>
      </c>
      <c r="L33" s="2" t="s">
        <v>65</v>
      </c>
      <c r="M33" s="2" t="s">
        <v>65</v>
      </c>
      <c r="N33" s="2" t="s">
        <v>65</v>
      </c>
      <c r="O33" s="2" t="s">
        <v>65</v>
      </c>
      <c r="P33" s="2" t="s">
        <v>65</v>
      </c>
      <c r="Q33" s="9"/>
      <c r="R33" s="9"/>
      <c r="S33" s="9"/>
      <c r="T33" s="9"/>
      <c r="U33" s="9"/>
      <c r="V33" s="10"/>
      <c r="W33" s="10"/>
      <c r="X33" s="2" t="s">
        <v>567</v>
      </c>
      <c r="Y33" s="2" t="s">
        <v>568</v>
      </c>
      <c r="Z33" s="9" t="s">
        <v>165</v>
      </c>
      <c r="AA33" s="44">
        <v>2</v>
      </c>
      <c r="AB33" s="44"/>
      <c r="AC33" s="44">
        <v>2.8</v>
      </c>
      <c r="AD33" s="58">
        <v>1400000</v>
      </c>
      <c r="AE33" s="59">
        <v>43160</v>
      </c>
      <c r="AF33" s="59">
        <v>43374</v>
      </c>
      <c r="AG33" s="202"/>
    </row>
    <row r="34" spans="1:33" ht="41.25" customHeight="1">
      <c r="A34" s="197"/>
      <c r="B34" s="210"/>
      <c r="C34" s="206"/>
      <c r="D34" s="200"/>
      <c r="E34" s="206"/>
      <c r="F34" s="213"/>
      <c r="G34" s="206"/>
      <c r="H34" s="206"/>
      <c r="I34" s="206"/>
      <c r="J34" s="206"/>
      <c r="K34" s="2" t="s">
        <v>65</v>
      </c>
      <c r="L34" s="2" t="s">
        <v>65</v>
      </c>
      <c r="M34" s="2" t="s">
        <v>65</v>
      </c>
      <c r="N34" s="2" t="s">
        <v>65</v>
      </c>
      <c r="O34" s="2" t="s">
        <v>65</v>
      </c>
      <c r="P34" s="2" t="s">
        <v>65</v>
      </c>
      <c r="Q34" s="9"/>
      <c r="R34" s="9"/>
      <c r="S34" s="9"/>
      <c r="T34" s="9"/>
      <c r="U34" s="9"/>
      <c r="V34" s="10"/>
      <c r="W34" s="10"/>
      <c r="X34" s="2" t="s">
        <v>569</v>
      </c>
      <c r="Y34" s="2" t="s">
        <v>570</v>
      </c>
      <c r="Z34" s="9" t="s">
        <v>165</v>
      </c>
      <c r="AA34" s="44">
        <v>1</v>
      </c>
      <c r="AB34" s="44"/>
      <c r="AC34" s="44">
        <v>0.2</v>
      </c>
      <c r="AD34" s="58">
        <v>200000</v>
      </c>
      <c r="AE34" s="59">
        <v>43160</v>
      </c>
      <c r="AF34" s="59">
        <v>43374</v>
      </c>
      <c r="AG34" s="203"/>
    </row>
    <row r="35" spans="1:33" ht="54" customHeight="1">
      <c r="A35" s="195" t="s">
        <v>51</v>
      </c>
      <c r="B35" s="209" t="s">
        <v>534</v>
      </c>
      <c r="C35" s="204">
        <v>22.05</v>
      </c>
      <c r="D35" s="198">
        <v>200655</v>
      </c>
      <c r="E35" s="204">
        <v>17</v>
      </c>
      <c r="F35" s="211">
        <v>77</v>
      </c>
      <c r="G35" s="204">
        <v>19</v>
      </c>
      <c r="H35" s="204">
        <v>85</v>
      </c>
      <c r="I35" s="204">
        <v>19</v>
      </c>
      <c r="J35" s="204">
        <v>85</v>
      </c>
      <c r="K35" s="207" t="s">
        <v>590</v>
      </c>
      <c r="L35" s="207" t="s">
        <v>591</v>
      </c>
      <c r="M35" s="209" t="s">
        <v>65</v>
      </c>
      <c r="N35" s="209" t="s">
        <v>65</v>
      </c>
      <c r="O35" s="207" t="s">
        <v>537</v>
      </c>
      <c r="P35" s="2" t="s">
        <v>545</v>
      </c>
      <c r="Q35" s="9" t="s">
        <v>165</v>
      </c>
      <c r="R35" s="9">
        <v>2</v>
      </c>
      <c r="S35" s="9"/>
      <c r="T35" s="9">
        <v>0.03</v>
      </c>
      <c r="U35" s="9">
        <v>15000</v>
      </c>
      <c r="V35" s="10">
        <v>42795</v>
      </c>
      <c r="W35" s="10">
        <v>42887</v>
      </c>
      <c r="X35" s="44"/>
      <c r="Y35" s="44"/>
      <c r="Z35" s="9"/>
      <c r="AA35" s="44"/>
      <c r="AB35" s="44"/>
      <c r="AC35" s="44"/>
      <c r="AD35" s="58"/>
      <c r="AE35" s="59"/>
      <c r="AF35" s="60"/>
      <c r="AG35" s="201" t="s">
        <v>594</v>
      </c>
    </row>
    <row r="36" spans="1:33" ht="66" customHeight="1">
      <c r="A36" s="196"/>
      <c r="B36" s="187"/>
      <c r="C36" s="205"/>
      <c r="D36" s="199"/>
      <c r="E36" s="205"/>
      <c r="F36" s="212"/>
      <c r="G36" s="205"/>
      <c r="H36" s="205"/>
      <c r="I36" s="205"/>
      <c r="J36" s="205"/>
      <c r="K36" s="208"/>
      <c r="L36" s="208"/>
      <c r="M36" s="210"/>
      <c r="N36" s="210"/>
      <c r="O36" s="208"/>
      <c r="P36" s="2" t="s">
        <v>544</v>
      </c>
      <c r="Q36" s="9" t="s">
        <v>165</v>
      </c>
      <c r="R36" s="9">
        <v>2</v>
      </c>
      <c r="S36" s="9"/>
      <c r="T36" s="9">
        <v>0.06</v>
      </c>
      <c r="U36" s="9">
        <v>30000</v>
      </c>
      <c r="V36" s="10">
        <v>42795</v>
      </c>
      <c r="W36" s="10">
        <v>42887</v>
      </c>
      <c r="X36" s="44"/>
      <c r="Y36" s="44"/>
      <c r="Z36" s="9"/>
      <c r="AA36" s="44"/>
      <c r="AB36" s="44"/>
      <c r="AC36" s="44"/>
      <c r="AD36" s="58"/>
      <c r="AE36" s="59"/>
      <c r="AF36" s="60"/>
      <c r="AG36" s="202"/>
    </row>
    <row r="37" spans="1:33" ht="51.75" customHeight="1">
      <c r="A37" s="196"/>
      <c r="B37" s="187"/>
      <c r="C37" s="205"/>
      <c r="D37" s="199"/>
      <c r="E37" s="205"/>
      <c r="F37" s="212"/>
      <c r="G37" s="205"/>
      <c r="H37" s="205"/>
      <c r="I37" s="205"/>
      <c r="J37" s="205"/>
      <c r="K37" s="2"/>
      <c r="L37" s="3"/>
      <c r="M37" s="2" t="s">
        <v>65</v>
      </c>
      <c r="N37" s="2" t="s">
        <v>65</v>
      </c>
      <c r="O37" s="242" t="s">
        <v>1036</v>
      </c>
      <c r="P37" s="2" t="s">
        <v>575</v>
      </c>
      <c r="Q37" s="43" t="s">
        <v>397</v>
      </c>
      <c r="R37" s="13">
        <v>2.7</v>
      </c>
      <c r="S37" s="12"/>
      <c r="T37" s="9">
        <v>17.525</v>
      </c>
      <c r="U37" s="14">
        <v>6490740.74074074</v>
      </c>
      <c r="V37" s="10">
        <v>42795</v>
      </c>
      <c r="W37" s="10">
        <v>43009</v>
      </c>
      <c r="X37" s="44"/>
      <c r="Y37" s="44"/>
      <c r="Z37" s="9"/>
      <c r="AA37" s="44"/>
      <c r="AB37" s="44"/>
      <c r="AC37" s="44"/>
      <c r="AD37" s="58"/>
      <c r="AE37" s="59"/>
      <c r="AF37" s="60"/>
      <c r="AG37" s="202"/>
    </row>
    <row r="38" spans="1:33" ht="44.25" customHeight="1">
      <c r="A38" s="196"/>
      <c r="B38" s="187"/>
      <c r="C38" s="205"/>
      <c r="D38" s="199"/>
      <c r="E38" s="205"/>
      <c r="F38" s="212"/>
      <c r="G38" s="205"/>
      <c r="H38" s="205"/>
      <c r="I38" s="205"/>
      <c r="J38" s="205"/>
      <c r="K38" s="2" t="s">
        <v>65</v>
      </c>
      <c r="L38" s="2" t="s">
        <v>65</v>
      </c>
      <c r="M38" s="2" t="s">
        <v>65</v>
      </c>
      <c r="N38" s="2" t="s">
        <v>65</v>
      </c>
      <c r="O38" s="2" t="s">
        <v>573</v>
      </c>
      <c r="P38" s="2" t="s">
        <v>574</v>
      </c>
      <c r="Q38" s="15" t="s">
        <v>165</v>
      </c>
      <c r="R38" s="15">
        <v>1</v>
      </c>
      <c r="S38" s="15"/>
      <c r="T38" s="15">
        <v>2.5</v>
      </c>
      <c r="U38" s="14">
        <v>2500000</v>
      </c>
      <c r="V38" s="10">
        <v>42795</v>
      </c>
      <c r="W38" s="10">
        <v>43009</v>
      </c>
      <c r="X38" s="44"/>
      <c r="Y38" s="44"/>
      <c r="Z38" s="9"/>
      <c r="AA38" s="44"/>
      <c r="AB38" s="44"/>
      <c r="AC38" s="44"/>
      <c r="AD38" s="58"/>
      <c r="AE38" s="59"/>
      <c r="AF38" s="60"/>
      <c r="AG38" s="202"/>
    </row>
    <row r="39" spans="1:33" ht="66" customHeight="1">
      <c r="A39" s="197"/>
      <c r="B39" s="210"/>
      <c r="C39" s="206"/>
      <c r="D39" s="200"/>
      <c r="E39" s="206"/>
      <c r="F39" s="213"/>
      <c r="G39" s="206"/>
      <c r="H39" s="206"/>
      <c r="I39" s="206"/>
      <c r="J39" s="206"/>
      <c r="K39" s="2" t="s">
        <v>65</v>
      </c>
      <c r="L39" s="2" t="s">
        <v>65</v>
      </c>
      <c r="M39" s="2" t="s">
        <v>65</v>
      </c>
      <c r="N39" s="2" t="s">
        <v>65</v>
      </c>
      <c r="O39" s="2" t="s">
        <v>1037</v>
      </c>
      <c r="P39" s="2" t="s">
        <v>575</v>
      </c>
      <c r="Q39" s="43" t="s">
        <v>397</v>
      </c>
      <c r="R39" s="44">
        <v>0.9</v>
      </c>
      <c r="S39" s="44"/>
      <c r="T39" s="44">
        <v>7.6</v>
      </c>
      <c r="U39" s="58">
        <v>8444444.444444444</v>
      </c>
      <c r="V39" s="59"/>
      <c r="W39" s="59"/>
      <c r="X39" s="2" t="s">
        <v>571</v>
      </c>
      <c r="Y39" s="2" t="s">
        <v>583</v>
      </c>
      <c r="Z39" s="44" t="s">
        <v>397</v>
      </c>
      <c r="AA39" s="44">
        <v>7.05</v>
      </c>
      <c r="AB39" s="44">
        <v>56400</v>
      </c>
      <c r="AC39" s="44">
        <v>66.273</v>
      </c>
      <c r="AD39" s="58">
        <v>1175.05</v>
      </c>
      <c r="AE39" s="44"/>
      <c r="AF39" s="44"/>
      <c r="AG39" s="203"/>
    </row>
    <row r="40" spans="1:33" ht="20.25" customHeight="1">
      <c r="A40" s="94"/>
      <c r="B40" s="68" t="s">
        <v>337</v>
      </c>
      <c r="C40" s="69">
        <v>241.417</v>
      </c>
      <c r="D40" s="69">
        <v>3564972</v>
      </c>
      <c r="E40" s="69">
        <v>186</v>
      </c>
      <c r="F40" s="69">
        <v>75.49768303</v>
      </c>
      <c r="G40" s="69">
        <v>210.5</v>
      </c>
      <c r="H40" s="69">
        <v>86.25</v>
      </c>
      <c r="I40" s="69">
        <v>210.5</v>
      </c>
      <c r="J40" s="69">
        <v>86.25</v>
      </c>
      <c r="K40" s="69">
        <v>4</v>
      </c>
      <c r="L40" s="68"/>
      <c r="M40" s="69">
        <v>0</v>
      </c>
      <c r="N40" s="69">
        <v>0</v>
      </c>
      <c r="O40" s="68"/>
      <c r="P40" s="68"/>
      <c r="Q40" s="70"/>
      <c r="R40" s="70"/>
      <c r="S40" s="70"/>
      <c r="T40" s="70">
        <v>1199.468</v>
      </c>
      <c r="U40" s="70"/>
      <c r="V40" s="70"/>
      <c r="W40" s="70"/>
      <c r="X40" s="70"/>
      <c r="Y40" s="70"/>
      <c r="Z40" s="70"/>
      <c r="AA40" s="70"/>
      <c r="AB40" s="70"/>
      <c r="AC40" s="70">
        <v>3460.656</v>
      </c>
      <c r="AD40" s="70"/>
      <c r="AE40" s="70"/>
      <c r="AF40" s="70"/>
      <c r="AG40" s="167"/>
    </row>
    <row r="41" spans="1:33" ht="20.25" customHeight="1">
      <c r="A41" s="297" t="s">
        <v>336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165" t="s">
        <v>579</v>
      </c>
      <c r="Q41" s="169" t="s">
        <v>397</v>
      </c>
      <c r="R41" s="169">
        <v>19.701</v>
      </c>
      <c r="S41" s="169">
        <v>394020</v>
      </c>
      <c r="T41" s="171">
        <v>513</v>
      </c>
      <c r="U41" s="170"/>
      <c r="V41" s="223">
        <f>T41+T42+T44+T45+T46+T47+T48</f>
        <v>1191.3090000000002</v>
      </c>
      <c r="W41" s="224"/>
      <c r="X41" s="169"/>
      <c r="Y41" s="165" t="s">
        <v>579</v>
      </c>
      <c r="Z41" s="172" t="s">
        <v>397</v>
      </c>
      <c r="AA41" s="169">
        <v>8.7</v>
      </c>
      <c r="AB41" s="173">
        <v>174000</v>
      </c>
      <c r="AC41" s="169">
        <v>3046.963</v>
      </c>
      <c r="AD41" s="170"/>
      <c r="AE41" s="223">
        <v>3460.656</v>
      </c>
      <c r="AF41" s="224"/>
      <c r="AG41" s="262"/>
    </row>
    <row r="42" spans="1:33" ht="28.5" customHeight="1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2"/>
      <c r="P42" s="165" t="s">
        <v>531</v>
      </c>
      <c r="Q42" s="169" t="s">
        <v>397</v>
      </c>
      <c r="R42" s="169">
        <v>50.265</v>
      </c>
      <c r="S42" s="169">
        <v>410136</v>
      </c>
      <c r="T42" s="171">
        <v>438.508</v>
      </c>
      <c r="U42" s="170"/>
      <c r="V42" s="225"/>
      <c r="W42" s="226"/>
      <c r="X42" s="169"/>
      <c r="Y42" s="165" t="s">
        <v>531</v>
      </c>
      <c r="Z42" s="172" t="s">
        <v>397</v>
      </c>
      <c r="AA42" s="169">
        <v>22.593</v>
      </c>
      <c r="AB42" s="171">
        <v>180744</v>
      </c>
      <c r="AC42" s="169">
        <v>215.996</v>
      </c>
      <c r="AD42" s="170"/>
      <c r="AE42" s="225"/>
      <c r="AF42" s="226"/>
      <c r="AG42" s="239"/>
    </row>
    <row r="43" spans="1:33" ht="64.5" customHeight="1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2"/>
      <c r="P43" s="165" t="s">
        <v>542</v>
      </c>
      <c r="Q43" s="169"/>
      <c r="R43" s="169"/>
      <c r="S43" s="169"/>
      <c r="T43" s="169"/>
      <c r="U43" s="169"/>
      <c r="V43" s="225"/>
      <c r="W43" s="226"/>
      <c r="X43" s="169"/>
      <c r="Y43" s="165" t="s">
        <v>572</v>
      </c>
      <c r="Z43" s="169" t="s">
        <v>397</v>
      </c>
      <c r="AA43" s="169">
        <v>0</v>
      </c>
      <c r="AB43" s="169"/>
      <c r="AC43" s="169"/>
      <c r="AD43" s="169"/>
      <c r="AE43" s="225"/>
      <c r="AF43" s="226"/>
      <c r="AG43" s="239"/>
    </row>
    <row r="44" spans="1:33" ht="32.25" customHeight="1">
      <c r="A44" s="30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2"/>
      <c r="P44" s="165" t="s">
        <v>583</v>
      </c>
      <c r="Q44" s="169" t="s">
        <v>397</v>
      </c>
      <c r="R44" s="169">
        <v>35.98</v>
      </c>
      <c r="S44" s="169">
        <v>287840</v>
      </c>
      <c r="T44" s="169">
        <v>213.866</v>
      </c>
      <c r="U44" s="169"/>
      <c r="V44" s="225"/>
      <c r="W44" s="226"/>
      <c r="X44" s="169"/>
      <c r="Y44" s="165" t="s">
        <v>583</v>
      </c>
      <c r="Z44" s="169" t="s">
        <v>397</v>
      </c>
      <c r="AA44" s="169">
        <v>25.61</v>
      </c>
      <c r="AB44" s="169">
        <v>204880</v>
      </c>
      <c r="AC44" s="169">
        <v>194.697</v>
      </c>
      <c r="AD44" s="169"/>
      <c r="AE44" s="225"/>
      <c r="AF44" s="226"/>
      <c r="AG44" s="239"/>
    </row>
    <row r="45" spans="1:33" ht="45.75" customHeight="1">
      <c r="A45" s="3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2"/>
      <c r="P45" s="165" t="s">
        <v>576</v>
      </c>
      <c r="Q45" s="174" t="s">
        <v>165</v>
      </c>
      <c r="R45" s="174">
        <v>2</v>
      </c>
      <c r="S45" s="169"/>
      <c r="T45" s="174">
        <v>5</v>
      </c>
      <c r="U45" s="175"/>
      <c r="V45" s="225"/>
      <c r="W45" s="226"/>
      <c r="X45" s="169"/>
      <c r="Y45" s="165" t="s">
        <v>568</v>
      </c>
      <c r="Z45" s="169" t="s">
        <v>165</v>
      </c>
      <c r="AA45" s="169">
        <v>2</v>
      </c>
      <c r="AB45" s="169"/>
      <c r="AC45" s="169">
        <v>2.8</v>
      </c>
      <c r="AD45" s="169"/>
      <c r="AE45" s="225"/>
      <c r="AF45" s="226"/>
      <c r="AG45" s="239"/>
    </row>
    <row r="46" spans="1:33" ht="62.25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2"/>
      <c r="P46" s="165" t="s">
        <v>575</v>
      </c>
      <c r="Q46" s="169" t="s">
        <v>397</v>
      </c>
      <c r="R46" s="169">
        <v>3.6</v>
      </c>
      <c r="S46" s="169"/>
      <c r="T46" s="169">
        <v>17.525</v>
      </c>
      <c r="U46" s="175"/>
      <c r="V46" s="225"/>
      <c r="W46" s="226"/>
      <c r="X46" s="169"/>
      <c r="Y46" s="165" t="s">
        <v>577</v>
      </c>
      <c r="Z46" s="169" t="s">
        <v>165</v>
      </c>
      <c r="AA46" s="169">
        <v>1</v>
      </c>
      <c r="AB46" s="169"/>
      <c r="AC46" s="169">
        <v>0.2</v>
      </c>
      <c r="AD46" s="169"/>
      <c r="AE46" s="225"/>
      <c r="AF46" s="226"/>
      <c r="AG46" s="239"/>
    </row>
    <row r="47" spans="1:33" ht="54.75" customHeight="1">
      <c r="A47" s="30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2"/>
      <c r="P47" s="165" t="s">
        <v>538</v>
      </c>
      <c r="Q47" s="169" t="s">
        <v>165</v>
      </c>
      <c r="R47" s="169">
        <v>10</v>
      </c>
      <c r="S47" s="169"/>
      <c r="T47" s="169">
        <v>0.26</v>
      </c>
      <c r="U47" s="169"/>
      <c r="V47" s="225"/>
      <c r="W47" s="226"/>
      <c r="X47" s="169"/>
      <c r="Y47" s="165" t="s">
        <v>575</v>
      </c>
      <c r="Z47" s="169" t="s">
        <v>397</v>
      </c>
      <c r="AA47" s="169">
        <v>0</v>
      </c>
      <c r="AB47" s="169"/>
      <c r="AC47" s="169"/>
      <c r="AD47" s="169"/>
      <c r="AE47" s="225"/>
      <c r="AF47" s="226"/>
      <c r="AG47" s="239"/>
    </row>
    <row r="48" spans="1:33" ht="55.5" customHeight="1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5"/>
      <c r="P48" s="165" t="s">
        <v>47</v>
      </c>
      <c r="Q48" s="169" t="s">
        <v>165</v>
      </c>
      <c r="R48" s="172">
        <v>3</v>
      </c>
      <c r="S48" s="172"/>
      <c r="T48" s="172">
        <v>3.15</v>
      </c>
      <c r="U48" s="169"/>
      <c r="V48" s="227"/>
      <c r="W48" s="228"/>
      <c r="X48" s="169"/>
      <c r="Y48" s="165"/>
      <c r="Z48" s="169"/>
      <c r="AA48" s="169"/>
      <c r="AB48" s="169"/>
      <c r="AC48" s="169"/>
      <c r="AD48" s="169"/>
      <c r="AE48" s="227"/>
      <c r="AF48" s="228"/>
      <c r="AG48" s="240"/>
    </row>
    <row r="49" spans="1:33" ht="18" customHeight="1">
      <c r="A49" s="16"/>
      <c r="B49" s="311" t="s">
        <v>892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168"/>
    </row>
    <row r="50" spans="1:33" ht="21.75" customHeight="1">
      <c r="A50" s="267">
        <v>5</v>
      </c>
      <c r="B50" s="269" t="s">
        <v>905</v>
      </c>
      <c r="C50" s="271" t="s">
        <v>401</v>
      </c>
      <c r="D50" s="296">
        <v>807803</v>
      </c>
      <c r="E50" s="281">
        <v>8.5</v>
      </c>
      <c r="F50" s="243">
        <v>23</v>
      </c>
      <c r="G50" s="281">
        <v>15</v>
      </c>
      <c r="H50" s="243">
        <v>35</v>
      </c>
      <c r="I50" s="281">
        <v>23.5</v>
      </c>
      <c r="J50" s="243">
        <v>47</v>
      </c>
      <c r="K50" s="243" t="s">
        <v>108</v>
      </c>
      <c r="L50" s="265" t="s">
        <v>109</v>
      </c>
      <c r="M50" s="243" t="s">
        <v>108</v>
      </c>
      <c r="N50" s="243" t="s">
        <v>108</v>
      </c>
      <c r="O50" s="243" t="s">
        <v>114</v>
      </c>
      <c r="P50" s="243" t="s">
        <v>113</v>
      </c>
      <c r="Q50" s="243" t="s">
        <v>162</v>
      </c>
      <c r="R50" s="243">
        <v>2473</v>
      </c>
      <c r="S50" s="243"/>
      <c r="T50" s="289">
        <v>8.807</v>
      </c>
      <c r="U50" s="218">
        <f>T50/R50*1000000</f>
        <v>3561.261625556005</v>
      </c>
      <c r="V50" s="222" t="s">
        <v>171</v>
      </c>
      <c r="W50" s="222" t="s">
        <v>167</v>
      </c>
      <c r="X50" s="243"/>
      <c r="Y50" s="243"/>
      <c r="Z50" s="237"/>
      <c r="AA50" s="243"/>
      <c r="AB50" s="237"/>
      <c r="AC50" s="218"/>
      <c r="AD50" s="237"/>
      <c r="AE50" s="237"/>
      <c r="AF50" s="218"/>
      <c r="AG50" s="290" t="s">
        <v>205</v>
      </c>
    </row>
    <row r="51" spans="1:33" ht="21.75" customHeight="1">
      <c r="A51" s="267"/>
      <c r="B51" s="269"/>
      <c r="C51" s="271"/>
      <c r="D51" s="296"/>
      <c r="E51" s="281"/>
      <c r="F51" s="243"/>
      <c r="G51" s="281"/>
      <c r="H51" s="243"/>
      <c r="I51" s="281"/>
      <c r="J51" s="243"/>
      <c r="K51" s="243"/>
      <c r="L51" s="265"/>
      <c r="M51" s="243"/>
      <c r="N51" s="243"/>
      <c r="O51" s="243"/>
      <c r="P51" s="243"/>
      <c r="Q51" s="243"/>
      <c r="R51" s="243"/>
      <c r="S51" s="243"/>
      <c r="T51" s="289"/>
      <c r="U51" s="218"/>
      <c r="V51" s="222"/>
      <c r="W51" s="222"/>
      <c r="X51" s="243"/>
      <c r="Y51" s="243"/>
      <c r="Z51" s="238"/>
      <c r="AA51" s="243"/>
      <c r="AB51" s="238"/>
      <c r="AC51" s="218"/>
      <c r="AD51" s="238"/>
      <c r="AE51" s="238"/>
      <c r="AF51" s="218"/>
      <c r="AG51" s="291"/>
    </row>
    <row r="52" spans="1:33" ht="148.5" customHeight="1">
      <c r="A52" s="267"/>
      <c r="B52" s="269"/>
      <c r="C52" s="271"/>
      <c r="D52" s="296"/>
      <c r="E52" s="281"/>
      <c r="F52" s="243"/>
      <c r="G52" s="281"/>
      <c r="H52" s="243"/>
      <c r="I52" s="281"/>
      <c r="J52" s="243"/>
      <c r="K52" s="243"/>
      <c r="L52" s="265"/>
      <c r="M52" s="243"/>
      <c r="N52" s="243"/>
      <c r="O52" s="98" t="s">
        <v>650</v>
      </c>
      <c r="P52" s="1" t="s">
        <v>117</v>
      </c>
      <c r="Q52" s="1" t="s">
        <v>397</v>
      </c>
      <c r="R52" s="98">
        <v>9.664</v>
      </c>
      <c r="S52" s="1">
        <v>84750</v>
      </c>
      <c r="T52" s="4">
        <v>85.67</v>
      </c>
      <c r="U52" s="4">
        <f>T52/S52*1000000</f>
        <v>1010.8554572271387</v>
      </c>
      <c r="V52" s="18" t="s">
        <v>171</v>
      </c>
      <c r="W52" s="18" t="s">
        <v>172</v>
      </c>
      <c r="X52" s="1"/>
      <c r="Y52" s="1"/>
      <c r="Z52" s="1"/>
      <c r="AA52" s="1"/>
      <c r="AB52" s="1"/>
      <c r="AC52" s="4"/>
      <c r="AD52" s="1"/>
      <c r="AE52" s="18"/>
      <c r="AF52" s="18"/>
      <c r="AG52" s="291"/>
    </row>
    <row r="53" spans="1:33" ht="24.75" customHeight="1">
      <c r="A53" s="267">
        <v>6</v>
      </c>
      <c r="B53" s="287" t="s">
        <v>906</v>
      </c>
      <c r="C53" s="271" t="s">
        <v>515</v>
      </c>
      <c r="D53" s="268" t="s">
        <v>402</v>
      </c>
      <c r="E53" s="281">
        <v>10.6</v>
      </c>
      <c r="F53" s="243">
        <v>29</v>
      </c>
      <c r="G53" s="281">
        <v>15</v>
      </c>
      <c r="H53" s="243">
        <v>35</v>
      </c>
      <c r="I53" s="281">
        <v>15</v>
      </c>
      <c r="J53" s="243">
        <v>38</v>
      </c>
      <c r="K53" s="243"/>
      <c r="L53" s="243"/>
      <c r="M53" s="243"/>
      <c r="N53" s="243"/>
      <c r="O53" s="243" t="s">
        <v>195</v>
      </c>
      <c r="P53" s="243" t="s">
        <v>117</v>
      </c>
      <c r="Q53" s="243" t="s">
        <v>397</v>
      </c>
      <c r="R53" s="243">
        <v>4.4</v>
      </c>
      <c r="S53" s="243">
        <v>33000</v>
      </c>
      <c r="T53" s="218">
        <v>35.66</v>
      </c>
      <c r="U53" s="218">
        <f>T53/S53*1000000</f>
        <v>1080.6060606060605</v>
      </c>
      <c r="V53" s="222" t="s">
        <v>171</v>
      </c>
      <c r="W53" s="222" t="s">
        <v>167</v>
      </c>
      <c r="X53" s="243"/>
      <c r="Y53" s="243"/>
      <c r="Z53" s="237"/>
      <c r="AA53" s="243"/>
      <c r="AB53" s="237"/>
      <c r="AC53" s="218"/>
      <c r="AD53" s="237"/>
      <c r="AE53" s="237"/>
      <c r="AF53" s="218"/>
      <c r="AG53" s="291"/>
    </row>
    <row r="54" spans="1:33" ht="64.5" customHeight="1">
      <c r="A54" s="267"/>
      <c r="B54" s="287"/>
      <c r="C54" s="271"/>
      <c r="D54" s="268"/>
      <c r="E54" s="281"/>
      <c r="F54" s="243"/>
      <c r="G54" s="281"/>
      <c r="H54" s="243"/>
      <c r="I54" s="281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18"/>
      <c r="U54" s="218"/>
      <c r="V54" s="222"/>
      <c r="W54" s="222"/>
      <c r="X54" s="243"/>
      <c r="Y54" s="243"/>
      <c r="Z54" s="238"/>
      <c r="AA54" s="243"/>
      <c r="AB54" s="238"/>
      <c r="AC54" s="218"/>
      <c r="AD54" s="238"/>
      <c r="AE54" s="238"/>
      <c r="AF54" s="218"/>
      <c r="AG54" s="291"/>
    </row>
    <row r="55" spans="1:33" ht="24" customHeight="1">
      <c r="A55" s="267">
        <v>7</v>
      </c>
      <c r="B55" s="269" t="s">
        <v>909</v>
      </c>
      <c r="C55" s="271" t="s">
        <v>516</v>
      </c>
      <c r="D55" s="268" t="s">
        <v>403</v>
      </c>
      <c r="E55" s="295">
        <v>28</v>
      </c>
      <c r="F55" s="243">
        <v>38</v>
      </c>
      <c r="G55" s="281">
        <v>32.62</v>
      </c>
      <c r="H55" s="243">
        <v>44</v>
      </c>
      <c r="I55" s="281">
        <v>37.22</v>
      </c>
      <c r="J55" s="243">
        <v>51</v>
      </c>
      <c r="K55" s="1" t="s">
        <v>89</v>
      </c>
      <c r="L55" s="78" t="s">
        <v>90</v>
      </c>
      <c r="M55" s="1"/>
      <c r="N55" s="1"/>
      <c r="O55" s="243" t="s">
        <v>196</v>
      </c>
      <c r="P55" s="243" t="s">
        <v>117</v>
      </c>
      <c r="Q55" s="243" t="s">
        <v>397</v>
      </c>
      <c r="R55" s="243">
        <v>4.62</v>
      </c>
      <c r="S55" s="243">
        <v>41580</v>
      </c>
      <c r="T55" s="218">
        <v>41.9</v>
      </c>
      <c r="U55" s="218">
        <f>T55/S55*1000000</f>
        <v>1007.6960076960077</v>
      </c>
      <c r="V55" s="222" t="s">
        <v>171</v>
      </c>
      <c r="W55" s="222" t="s">
        <v>167</v>
      </c>
      <c r="X55" s="243" t="s">
        <v>440</v>
      </c>
      <c r="Y55" s="243" t="s">
        <v>117</v>
      </c>
      <c r="Z55" s="243" t="s">
        <v>397</v>
      </c>
      <c r="AA55" s="243">
        <v>6.4</v>
      </c>
      <c r="AB55" s="243">
        <v>51200</v>
      </c>
      <c r="AC55" s="218">
        <v>58.62</v>
      </c>
      <c r="AD55" s="218">
        <f>AC55*1000000/AB55</f>
        <v>1144.921875</v>
      </c>
      <c r="AE55" s="222" t="s">
        <v>177</v>
      </c>
      <c r="AF55" s="222" t="s">
        <v>178</v>
      </c>
      <c r="AG55" s="291"/>
    </row>
    <row r="56" spans="1:33" ht="69.75" customHeight="1">
      <c r="A56" s="267"/>
      <c r="B56" s="269"/>
      <c r="C56" s="271"/>
      <c r="D56" s="268"/>
      <c r="E56" s="295"/>
      <c r="F56" s="243"/>
      <c r="G56" s="281"/>
      <c r="H56" s="243"/>
      <c r="I56" s="281"/>
      <c r="J56" s="243"/>
      <c r="K56" s="1" t="s">
        <v>91</v>
      </c>
      <c r="L56" s="78" t="s">
        <v>92</v>
      </c>
      <c r="M56" s="1" t="s">
        <v>91</v>
      </c>
      <c r="N56" s="1"/>
      <c r="O56" s="243"/>
      <c r="P56" s="243"/>
      <c r="Q56" s="243"/>
      <c r="R56" s="243"/>
      <c r="S56" s="243"/>
      <c r="T56" s="218"/>
      <c r="U56" s="218"/>
      <c r="V56" s="222"/>
      <c r="W56" s="222"/>
      <c r="X56" s="243"/>
      <c r="Y56" s="243"/>
      <c r="Z56" s="243"/>
      <c r="AA56" s="243"/>
      <c r="AB56" s="243"/>
      <c r="AC56" s="218"/>
      <c r="AD56" s="218"/>
      <c r="AE56" s="222"/>
      <c r="AF56" s="222"/>
      <c r="AG56" s="291"/>
    </row>
    <row r="57" spans="1:33" ht="35.25" customHeight="1">
      <c r="A57" s="267"/>
      <c r="B57" s="269"/>
      <c r="C57" s="271"/>
      <c r="D57" s="268"/>
      <c r="E57" s="295"/>
      <c r="F57" s="243"/>
      <c r="G57" s="281"/>
      <c r="H57" s="243"/>
      <c r="I57" s="281"/>
      <c r="J57" s="243"/>
      <c r="K57" s="1" t="s">
        <v>93</v>
      </c>
      <c r="L57" s="78" t="s">
        <v>94</v>
      </c>
      <c r="M57" s="1" t="s">
        <v>93</v>
      </c>
      <c r="N57" s="1" t="s">
        <v>93</v>
      </c>
      <c r="O57" s="243" t="s">
        <v>156</v>
      </c>
      <c r="P57" s="243" t="s">
        <v>116</v>
      </c>
      <c r="Q57" s="243" t="s">
        <v>165</v>
      </c>
      <c r="R57" s="243">
        <v>8</v>
      </c>
      <c r="S57" s="243"/>
      <c r="T57" s="218">
        <v>0.06</v>
      </c>
      <c r="U57" s="218">
        <v>7500</v>
      </c>
      <c r="V57" s="222" t="s">
        <v>171</v>
      </c>
      <c r="W57" s="222" t="s">
        <v>167</v>
      </c>
      <c r="X57" s="243"/>
      <c r="Y57" s="243"/>
      <c r="Z57" s="243"/>
      <c r="AA57" s="243"/>
      <c r="AB57" s="243"/>
      <c r="AC57" s="218"/>
      <c r="AD57" s="218"/>
      <c r="AE57" s="222"/>
      <c r="AF57" s="222"/>
      <c r="AG57" s="291"/>
    </row>
    <row r="58" spans="1:33" ht="35.25" customHeight="1">
      <c r="A58" s="267"/>
      <c r="B58" s="270"/>
      <c r="C58" s="271"/>
      <c r="D58" s="268"/>
      <c r="E58" s="295"/>
      <c r="F58" s="243"/>
      <c r="G58" s="281"/>
      <c r="H58" s="243"/>
      <c r="I58" s="281"/>
      <c r="J58" s="243"/>
      <c r="K58" s="1" t="s">
        <v>95</v>
      </c>
      <c r="L58" s="78" t="s">
        <v>96</v>
      </c>
      <c r="M58" s="1" t="s">
        <v>95</v>
      </c>
      <c r="N58" s="1" t="s">
        <v>95</v>
      </c>
      <c r="O58" s="243"/>
      <c r="P58" s="243"/>
      <c r="Q58" s="243"/>
      <c r="R58" s="243"/>
      <c r="S58" s="243"/>
      <c r="T58" s="218"/>
      <c r="U58" s="218"/>
      <c r="V58" s="222"/>
      <c r="W58" s="222"/>
      <c r="X58" s="243"/>
      <c r="Y58" s="243"/>
      <c r="Z58" s="243"/>
      <c r="AA58" s="243"/>
      <c r="AB58" s="243"/>
      <c r="AC58" s="218"/>
      <c r="AD58" s="218"/>
      <c r="AE58" s="222"/>
      <c r="AF58" s="222"/>
      <c r="AG58" s="291"/>
    </row>
    <row r="59" spans="1:33" ht="63.75" customHeight="1">
      <c r="A59" s="16">
        <v>8</v>
      </c>
      <c r="B59" s="133" t="s">
        <v>910</v>
      </c>
      <c r="C59" s="17" t="s">
        <v>405</v>
      </c>
      <c r="D59" s="24" t="s">
        <v>404</v>
      </c>
      <c r="E59" s="1">
        <v>2.409</v>
      </c>
      <c r="F59" s="1">
        <v>19</v>
      </c>
      <c r="G59" s="1">
        <v>2.409</v>
      </c>
      <c r="H59" s="1">
        <v>24</v>
      </c>
      <c r="I59" s="1">
        <v>3.409</v>
      </c>
      <c r="J59" s="1">
        <v>36</v>
      </c>
      <c r="K59" s="1"/>
      <c r="L59" s="1"/>
      <c r="M59" s="1"/>
      <c r="N59" s="1"/>
      <c r="O59" s="1"/>
      <c r="P59" s="1"/>
      <c r="Q59" s="1"/>
      <c r="R59" s="1"/>
      <c r="S59" s="1"/>
      <c r="T59" s="4"/>
      <c r="U59" s="4"/>
      <c r="V59" s="18"/>
      <c r="W59" s="18"/>
      <c r="X59" s="1" t="s">
        <v>441</v>
      </c>
      <c r="Y59" s="1" t="s">
        <v>117</v>
      </c>
      <c r="Z59" s="1" t="s">
        <v>397</v>
      </c>
      <c r="AA59" s="1">
        <v>5.2</v>
      </c>
      <c r="AB59" s="1">
        <v>33800</v>
      </c>
      <c r="AC59" s="4">
        <v>39.31</v>
      </c>
      <c r="AD59" s="4">
        <f>AC59*1000000/AB59</f>
        <v>1163.01775147929</v>
      </c>
      <c r="AE59" s="18" t="s">
        <v>177</v>
      </c>
      <c r="AF59" s="18" t="s">
        <v>178</v>
      </c>
      <c r="AG59" s="291"/>
    </row>
    <row r="60" spans="1:33" ht="27" customHeight="1">
      <c r="A60" s="267">
        <v>9</v>
      </c>
      <c r="B60" s="269" t="s">
        <v>911</v>
      </c>
      <c r="C60" s="271" t="s">
        <v>407</v>
      </c>
      <c r="D60" s="268" t="s">
        <v>406</v>
      </c>
      <c r="E60" s="281">
        <v>11.85</v>
      </c>
      <c r="F60" s="243">
        <v>42</v>
      </c>
      <c r="G60" s="281">
        <v>11.85</v>
      </c>
      <c r="H60" s="243">
        <v>42</v>
      </c>
      <c r="I60" s="281">
        <v>11.85</v>
      </c>
      <c r="J60" s="243">
        <v>42</v>
      </c>
      <c r="K60" s="243"/>
      <c r="L60" s="243"/>
      <c r="M60" s="243"/>
      <c r="N60" s="243"/>
      <c r="O60" s="243" t="s">
        <v>84</v>
      </c>
      <c r="P60" s="243" t="s">
        <v>113</v>
      </c>
      <c r="Q60" s="243" t="s">
        <v>162</v>
      </c>
      <c r="R60" s="243">
        <v>1333</v>
      </c>
      <c r="S60" s="243"/>
      <c r="T60" s="218">
        <v>6.33</v>
      </c>
      <c r="U60" s="218">
        <f>T60/R60*1000000</f>
        <v>4748.687171792949</v>
      </c>
      <c r="V60" s="222" t="s">
        <v>171</v>
      </c>
      <c r="W60" s="222" t="s">
        <v>167</v>
      </c>
      <c r="X60" s="243"/>
      <c r="Y60" s="243"/>
      <c r="Z60" s="237"/>
      <c r="AA60" s="243"/>
      <c r="AB60" s="237"/>
      <c r="AC60" s="218"/>
      <c r="AD60" s="237"/>
      <c r="AE60" s="237"/>
      <c r="AF60" s="218"/>
      <c r="AG60" s="291"/>
    </row>
    <row r="61" spans="1:33" ht="27" customHeight="1">
      <c r="A61" s="267"/>
      <c r="B61" s="270"/>
      <c r="C61" s="271"/>
      <c r="D61" s="268"/>
      <c r="E61" s="281"/>
      <c r="F61" s="243"/>
      <c r="G61" s="281"/>
      <c r="H61" s="243"/>
      <c r="I61" s="281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18"/>
      <c r="U61" s="218"/>
      <c r="V61" s="222"/>
      <c r="W61" s="222"/>
      <c r="X61" s="243"/>
      <c r="Y61" s="243"/>
      <c r="Z61" s="238"/>
      <c r="AA61" s="243"/>
      <c r="AB61" s="238"/>
      <c r="AC61" s="218"/>
      <c r="AD61" s="238"/>
      <c r="AE61" s="238"/>
      <c r="AF61" s="218"/>
      <c r="AG61" s="291"/>
    </row>
    <row r="62" spans="1:33" ht="24" customHeight="1">
      <c r="A62" s="267">
        <v>10</v>
      </c>
      <c r="B62" s="269" t="s">
        <v>912</v>
      </c>
      <c r="C62" s="271" t="s">
        <v>409</v>
      </c>
      <c r="D62" s="268" t="s">
        <v>408</v>
      </c>
      <c r="E62" s="281">
        <v>53</v>
      </c>
      <c r="F62" s="243">
        <v>46</v>
      </c>
      <c r="G62" s="281">
        <v>53</v>
      </c>
      <c r="H62" s="243">
        <v>46</v>
      </c>
      <c r="I62" s="281">
        <v>61</v>
      </c>
      <c r="J62" s="243">
        <v>54</v>
      </c>
      <c r="K62" s="1" t="s">
        <v>98</v>
      </c>
      <c r="L62" s="78" t="s">
        <v>90</v>
      </c>
      <c r="M62" s="1" t="s">
        <v>98</v>
      </c>
      <c r="N62" s="1"/>
      <c r="O62" s="243" t="s">
        <v>157</v>
      </c>
      <c r="P62" s="243" t="s">
        <v>116</v>
      </c>
      <c r="Q62" s="243" t="s">
        <v>165</v>
      </c>
      <c r="R62" s="243">
        <v>4</v>
      </c>
      <c r="S62" s="243"/>
      <c r="T62" s="218">
        <v>0.03</v>
      </c>
      <c r="U62" s="218">
        <v>7500</v>
      </c>
      <c r="V62" s="222" t="s">
        <v>171</v>
      </c>
      <c r="W62" s="222" t="s">
        <v>167</v>
      </c>
      <c r="X62" s="243" t="s">
        <v>389</v>
      </c>
      <c r="Y62" s="243" t="s">
        <v>116</v>
      </c>
      <c r="Z62" s="243" t="s">
        <v>165</v>
      </c>
      <c r="AA62" s="243">
        <v>498</v>
      </c>
      <c r="AB62" s="243"/>
      <c r="AC62" s="218">
        <v>3.980795</v>
      </c>
      <c r="AD62" s="243">
        <v>7991.97</v>
      </c>
      <c r="AE62" s="222" t="s">
        <v>177</v>
      </c>
      <c r="AF62" s="222" t="s">
        <v>178</v>
      </c>
      <c r="AG62" s="291"/>
    </row>
    <row r="63" spans="1:33" ht="24" customHeight="1">
      <c r="A63" s="267"/>
      <c r="B63" s="269"/>
      <c r="C63" s="271"/>
      <c r="D63" s="268"/>
      <c r="E63" s="281"/>
      <c r="F63" s="243"/>
      <c r="G63" s="281"/>
      <c r="H63" s="243"/>
      <c r="I63" s="281"/>
      <c r="J63" s="243"/>
      <c r="K63" s="243" t="s">
        <v>99</v>
      </c>
      <c r="L63" s="265" t="s">
        <v>100</v>
      </c>
      <c r="M63" s="243" t="s">
        <v>99</v>
      </c>
      <c r="N63" s="243" t="s">
        <v>99</v>
      </c>
      <c r="O63" s="243"/>
      <c r="P63" s="243"/>
      <c r="Q63" s="243"/>
      <c r="R63" s="243"/>
      <c r="S63" s="243"/>
      <c r="T63" s="218"/>
      <c r="U63" s="218"/>
      <c r="V63" s="222"/>
      <c r="W63" s="222"/>
      <c r="X63" s="243"/>
      <c r="Y63" s="243"/>
      <c r="Z63" s="243"/>
      <c r="AA63" s="243"/>
      <c r="AB63" s="243"/>
      <c r="AC63" s="218"/>
      <c r="AD63" s="243"/>
      <c r="AE63" s="222"/>
      <c r="AF63" s="222"/>
      <c r="AG63" s="291"/>
    </row>
    <row r="64" spans="1:33" ht="69" customHeight="1">
      <c r="A64" s="267"/>
      <c r="B64" s="270"/>
      <c r="C64" s="271"/>
      <c r="D64" s="268"/>
      <c r="E64" s="281"/>
      <c r="F64" s="243"/>
      <c r="G64" s="281"/>
      <c r="H64" s="243"/>
      <c r="I64" s="281"/>
      <c r="J64" s="243"/>
      <c r="K64" s="243"/>
      <c r="L64" s="265"/>
      <c r="M64" s="243"/>
      <c r="N64" s="243"/>
      <c r="O64" s="243"/>
      <c r="P64" s="243"/>
      <c r="Q64" s="243"/>
      <c r="R64" s="243"/>
      <c r="S64" s="243"/>
      <c r="T64" s="218"/>
      <c r="U64" s="218"/>
      <c r="V64" s="222"/>
      <c r="W64" s="222"/>
      <c r="X64" s="1" t="s">
        <v>151</v>
      </c>
      <c r="Y64" s="1" t="s">
        <v>117</v>
      </c>
      <c r="Z64" s="1" t="s">
        <v>397</v>
      </c>
      <c r="AA64" s="1">
        <v>8</v>
      </c>
      <c r="AB64" s="1">
        <v>64000</v>
      </c>
      <c r="AC64" s="4">
        <v>73.58</v>
      </c>
      <c r="AD64" s="4">
        <f>AC64*1000000/AB64</f>
        <v>1149.6875</v>
      </c>
      <c r="AE64" s="18" t="s">
        <v>177</v>
      </c>
      <c r="AF64" s="18" t="s">
        <v>178</v>
      </c>
      <c r="AG64" s="291"/>
    </row>
    <row r="65" spans="1:33" ht="34.5" customHeight="1">
      <c r="A65" s="267">
        <v>11</v>
      </c>
      <c r="B65" s="269" t="s">
        <v>913</v>
      </c>
      <c r="C65" s="271" t="s">
        <v>411</v>
      </c>
      <c r="D65" s="268" t="s">
        <v>410</v>
      </c>
      <c r="E65" s="281">
        <v>40</v>
      </c>
      <c r="F65" s="243">
        <v>56</v>
      </c>
      <c r="G65" s="281">
        <v>45.2</v>
      </c>
      <c r="H65" s="243">
        <v>62</v>
      </c>
      <c r="I65" s="243">
        <v>45.2</v>
      </c>
      <c r="J65" s="243">
        <v>62</v>
      </c>
      <c r="K65" s="243" t="s">
        <v>107</v>
      </c>
      <c r="L65" s="265" t="s">
        <v>92</v>
      </c>
      <c r="M65" s="243" t="s">
        <v>107</v>
      </c>
      <c r="N65" s="243" t="s">
        <v>107</v>
      </c>
      <c r="O65" s="243" t="s">
        <v>930</v>
      </c>
      <c r="P65" s="243" t="s">
        <v>113</v>
      </c>
      <c r="Q65" s="243" t="s">
        <v>162</v>
      </c>
      <c r="R65" s="287">
        <v>4442</v>
      </c>
      <c r="S65" s="243"/>
      <c r="T65" s="289">
        <v>10.48258</v>
      </c>
      <c r="U65" s="218">
        <f>T65/R65*1000000</f>
        <v>2359.878433138226</v>
      </c>
      <c r="V65" s="222" t="s">
        <v>171</v>
      </c>
      <c r="W65" s="222" t="s">
        <v>167</v>
      </c>
      <c r="X65" s="243" t="s">
        <v>125</v>
      </c>
      <c r="Y65" s="243" t="s">
        <v>126</v>
      </c>
      <c r="Z65" s="243" t="s">
        <v>397</v>
      </c>
      <c r="AA65" s="243">
        <v>13.1</v>
      </c>
      <c r="AB65" s="243">
        <v>95145</v>
      </c>
      <c r="AC65" s="218">
        <v>284.5299</v>
      </c>
      <c r="AD65" s="218">
        <f>AC65*1000000/AB65</f>
        <v>2990.4871511902884</v>
      </c>
      <c r="AE65" s="243" t="s">
        <v>177</v>
      </c>
      <c r="AF65" s="218" t="s">
        <v>178</v>
      </c>
      <c r="AG65" s="291"/>
    </row>
    <row r="66" spans="1:33" ht="45" customHeight="1">
      <c r="A66" s="267"/>
      <c r="B66" s="269"/>
      <c r="C66" s="271"/>
      <c r="D66" s="268"/>
      <c r="E66" s="281"/>
      <c r="F66" s="243"/>
      <c r="G66" s="281"/>
      <c r="H66" s="243"/>
      <c r="I66" s="243"/>
      <c r="J66" s="243"/>
      <c r="K66" s="243"/>
      <c r="L66" s="265"/>
      <c r="M66" s="243"/>
      <c r="N66" s="243"/>
      <c r="O66" s="243"/>
      <c r="P66" s="243"/>
      <c r="Q66" s="243"/>
      <c r="R66" s="287"/>
      <c r="S66" s="243"/>
      <c r="T66" s="289"/>
      <c r="U66" s="218"/>
      <c r="V66" s="222"/>
      <c r="W66" s="222"/>
      <c r="X66" s="243"/>
      <c r="Y66" s="243"/>
      <c r="Z66" s="321"/>
      <c r="AA66" s="243"/>
      <c r="AB66" s="321"/>
      <c r="AC66" s="218"/>
      <c r="AD66" s="325"/>
      <c r="AE66" s="321"/>
      <c r="AF66" s="218"/>
      <c r="AG66" s="291"/>
    </row>
    <row r="67" spans="1:33" ht="45" customHeight="1">
      <c r="A67" s="267"/>
      <c r="B67" s="269"/>
      <c r="C67" s="271"/>
      <c r="D67" s="268"/>
      <c r="E67" s="281"/>
      <c r="F67" s="243"/>
      <c r="G67" s="281"/>
      <c r="H67" s="243"/>
      <c r="I67" s="243"/>
      <c r="J67" s="243"/>
      <c r="K67" s="243"/>
      <c r="L67" s="265"/>
      <c r="M67" s="243"/>
      <c r="N67" s="243"/>
      <c r="O67" s="1" t="s">
        <v>197</v>
      </c>
      <c r="P67" s="1" t="s">
        <v>117</v>
      </c>
      <c r="Q67" s="1" t="s">
        <v>397</v>
      </c>
      <c r="R67" s="1">
        <v>5.2</v>
      </c>
      <c r="S67" s="1">
        <v>39000</v>
      </c>
      <c r="T67" s="4">
        <v>42.14</v>
      </c>
      <c r="U67" s="4">
        <v>1080.51</v>
      </c>
      <c r="V67" s="18" t="s">
        <v>171</v>
      </c>
      <c r="W67" s="18" t="s">
        <v>167</v>
      </c>
      <c r="X67" s="243"/>
      <c r="Y67" s="243"/>
      <c r="Z67" s="321"/>
      <c r="AA67" s="243"/>
      <c r="AB67" s="321"/>
      <c r="AC67" s="218"/>
      <c r="AD67" s="325"/>
      <c r="AE67" s="321"/>
      <c r="AF67" s="218"/>
      <c r="AG67" s="291"/>
    </row>
    <row r="68" spans="1:33" ht="76.5">
      <c r="A68" s="267"/>
      <c r="B68" s="270"/>
      <c r="C68" s="271"/>
      <c r="D68" s="268"/>
      <c r="E68" s="281"/>
      <c r="F68" s="243"/>
      <c r="G68" s="281"/>
      <c r="H68" s="243"/>
      <c r="I68" s="243"/>
      <c r="J68" s="243"/>
      <c r="K68" s="243"/>
      <c r="L68" s="265"/>
      <c r="M68" s="243"/>
      <c r="N68" s="243"/>
      <c r="O68" s="1" t="s">
        <v>890</v>
      </c>
      <c r="P68" s="1" t="s">
        <v>180</v>
      </c>
      <c r="Q68" s="1" t="s">
        <v>181</v>
      </c>
      <c r="R68" s="1" t="s">
        <v>182</v>
      </c>
      <c r="S68" s="1">
        <v>95843</v>
      </c>
      <c r="T68" s="4" t="s">
        <v>1173</v>
      </c>
      <c r="U68" s="4" t="s">
        <v>1174</v>
      </c>
      <c r="V68" s="18" t="s">
        <v>176</v>
      </c>
      <c r="W68" s="18" t="s">
        <v>172</v>
      </c>
      <c r="X68" s="243"/>
      <c r="Y68" s="243"/>
      <c r="Z68" s="322"/>
      <c r="AA68" s="237"/>
      <c r="AB68" s="322"/>
      <c r="AC68" s="216"/>
      <c r="AD68" s="326"/>
      <c r="AE68" s="322"/>
      <c r="AF68" s="216"/>
      <c r="AG68" s="291"/>
    </row>
    <row r="69" spans="1:33" ht="22.5" customHeight="1">
      <c r="A69" s="267">
        <v>12</v>
      </c>
      <c r="B69" s="269" t="s">
        <v>914</v>
      </c>
      <c r="C69" s="271" t="s">
        <v>413</v>
      </c>
      <c r="D69" s="268" t="s">
        <v>412</v>
      </c>
      <c r="E69" s="281">
        <v>22.24</v>
      </c>
      <c r="F69" s="243">
        <v>48</v>
      </c>
      <c r="G69" s="281">
        <v>32.24</v>
      </c>
      <c r="H69" s="243">
        <v>62</v>
      </c>
      <c r="I69" s="281">
        <v>32.24</v>
      </c>
      <c r="J69" s="243">
        <v>62</v>
      </c>
      <c r="K69" s="243" t="s">
        <v>97</v>
      </c>
      <c r="L69" s="265" t="s">
        <v>94</v>
      </c>
      <c r="M69" s="243" t="s">
        <v>97</v>
      </c>
      <c r="N69" s="243"/>
      <c r="O69" s="243" t="s">
        <v>390</v>
      </c>
      <c r="P69" s="243" t="s">
        <v>113</v>
      </c>
      <c r="Q69" s="243" t="s">
        <v>162</v>
      </c>
      <c r="R69" s="243">
        <v>4287</v>
      </c>
      <c r="S69" s="243"/>
      <c r="T69" s="218">
        <v>20.36</v>
      </c>
      <c r="U69" s="218">
        <f>T69/R69*1000000</f>
        <v>4749.241894098437</v>
      </c>
      <c r="V69" s="222" t="s">
        <v>171</v>
      </c>
      <c r="W69" s="222" t="s">
        <v>167</v>
      </c>
      <c r="X69" s="243"/>
      <c r="Y69" s="282"/>
      <c r="Z69" s="237"/>
      <c r="AA69" s="275"/>
      <c r="AB69" s="237"/>
      <c r="AC69" s="318"/>
      <c r="AD69" s="237"/>
      <c r="AE69" s="237"/>
      <c r="AF69" s="216"/>
      <c r="AG69" s="291"/>
    </row>
    <row r="70" spans="1:33" ht="22.5" customHeight="1">
      <c r="A70" s="267"/>
      <c r="B70" s="269"/>
      <c r="C70" s="271"/>
      <c r="D70" s="268"/>
      <c r="E70" s="281"/>
      <c r="F70" s="243"/>
      <c r="G70" s="281"/>
      <c r="H70" s="243"/>
      <c r="I70" s="281"/>
      <c r="J70" s="243"/>
      <c r="K70" s="243"/>
      <c r="L70" s="265"/>
      <c r="M70" s="243"/>
      <c r="N70" s="243"/>
      <c r="O70" s="243"/>
      <c r="P70" s="243"/>
      <c r="Q70" s="243"/>
      <c r="R70" s="243"/>
      <c r="S70" s="243"/>
      <c r="T70" s="218"/>
      <c r="U70" s="218"/>
      <c r="V70" s="222"/>
      <c r="W70" s="222"/>
      <c r="X70" s="243"/>
      <c r="Y70" s="282"/>
      <c r="Z70" s="219"/>
      <c r="AA70" s="276"/>
      <c r="AB70" s="219"/>
      <c r="AC70" s="319"/>
      <c r="AD70" s="219"/>
      <c r="AE70" s="219"/>
      <c r="AF70" s="221"/>
      <c r="AG70" s="291"/>
    </row>
    <row r="71" spans="1:33" ht="49.5" customHeight="1">
      <c r="A71" s="267"/>
      <c r="B71" s="269"/>
      <c r="C71" s="271"/>
      <c r="D71" s="268"/>
      <c r="E71" s="281"/>
      <c r="F71" s="243"/>
      <c r="G71" s="281"/>
      <c r="H71" s="243"/>
      <c r="I71" s="281"/>
      <c r="J71" s="243"/>
      <c r="K71" s="243"/>
      <c r="L71" s="265"/>
      <c r="M71" s="243"/>
      <c r="N71" s="243"/>
      <c r="O71" s="1" t="s">
        <v>198</v>
      </c>
      <c r="P71" s="1" t="s">
        <v>117</v>
      </c>
      <c r="Q71" s="1" t="s">
        <v>397</v>
      </c>
      <c r="R71" s="1">
        <v>6</v>
      </c>
      <c r="S71" s="1">
        <v>54000</v>
      </c>
      <c r="T71" s="4">
        <v>54.88</v>
      </c>
      <c r="U71" s="4">
        <v>1016.3</v>
      </c>
      <c r="V71" s="18" t="s">
        <v>171</v>
      </c>
      <c r="W71" s="18" t="s">
        <v>167</v>
      </c>
      <c r="X71" s="243"/>
      <c r="Y71" s="282"/>
      <c r="Z71" s="219"/>
      <c r="AA71" s="276"/>
      <c r="AB71" s="219"/>
      <c r="AC71" s="319"/>
      <c r="AD71" s="219"/>
      <c r="AE71" s="219"/>
      <c r="AF71" s="221"/>
      <c r="AG71" s="291"/>
    </row>
    <row r="72" spans="1:33" ht="63.75">
      <c r="A72" s="267"/>
      <c r="B72" s="270"/>
      <c r="C72" s="271"/>
      <c r="D72" s="268"/>
      <c r="E72" s="281"/>
      <c r="F72" s="243"/>
      <c r="G72" s="281"/>
      <c r="H72" s="243"/>
      <c r="I72" s="281"/>
      <c r="J72" s="243"/>
      <c r="K72" s="243"/>
      <c r="L72" s="265"/>
      <c r="M72" s="243"/>
      <c r="N72" s="243"/>
      <c r="O72" s="1" t="s">
        <v>250</v>
      </c>
      <c r="P72" s="1" t="s">
        <v>1175</v>
      </c>
      <c r="Q72" s="1" t="s">
        <v>181</v>
      </c>
      <c r="R72" s="1" t="s">
        <v>183</v>
      </c>
      <c r="S72" s="1">
        <v>45655</v>
      </c>
      <c r="T72" s="4" t="s">
        <v>1176</v>
      </c>
      <c r="U72" s="4" t="s">
        <v>728</v>
      </c>
      <c r="V72" s="18" t="s">
        <v>176</v>
      </c>
      <c r="W72" s="18" t="s">
        <v>172</v>
      </c>
      <c r="X72" s="243"/>
      <c r="Y72" s="282"/>
      <c r="Z72" s="238"/>
      <c r="AA72" s="277"/>
      <c r="AB72" s="238"/>
      <c r="AC72" s="320"/>
      <c r="AD72" s="238"/>
      <c r="AE72" s="238"/>
      <c r="AF72" s="217"/>
      <c r="AG72" s="291"/>
    </row>
    <row r="73" spans="1:33" ht="24" customHeight="1">
      <c r="A73" s="16">
        <v>13</v>
      </c>
      <c r="B73" s="133" t="s">
        <v>915</v>
      </c>
      <c r="C73" s="17" t="s">
        <v>415</v>
      </c>
      <c r="D73" s="24" t="s">
        <v>414</v>
      </c>
      <c r="E73" s="65">
        <v>8.2</v>
      </c>
      <c r="F73" s="1">
        <v>32</v>
      </c>
      <c r="G73" s="65">
        <v>8.2</v>
      </c>
      <c r="H73" s="1">
        <v>35</v>
      </c>
      <c r="I73" s="65">
        <v>8.2</v>
      </c>
      <c r="J73" s="1">
        <v>38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4"/>
      <c r="V73" s="18"/>
      <c r="W73" s="18"/>
      <c r="X73" s="1"/>
      <c r="Y73" s="1"/>
      <c r="Z73" s="120"/>
      <c r="AA73" s="118"/>
      <c r="AB73" s="120"/>
      <c r="AC73" s="119"/>
      <c r="AD73" s="120"/>
      <c r="AE73" s="120"/>
      <c r="AF73" s="119"/>
      <c r="AG73" s="291"/>
    </row>
    <row r="74" spans="1:33" ht="25.5" customHeight="1">
      <c r="A74" s="267">
        <v>14</v>
      </c>
      <c r="B74" s="269" t="s">
        <v>916</v>
      </c>
      <c r="C74" s="271" t="s">
        <v>417</v>
      </c>
      <c r="D74" s="268" t="s">
        <v>416</v>
      </c>
      <c r="E74" s="281">
        <v>7</v>
      </c>
      <c r="F74" s="243">
        <v>49</v>
      </c>
      <c r="G74" s="281">
        <v>13</v>
      </c>
      <c r="H74" s="243">
        <v>75</v>
      </c>
      <c r="I74" s="281">
        <v>13</v>
      </c>
      <c r="J74" s="243">
        <v>76</v>
      </c>
      <c r="K74" s="1" t="s">
        <v>103</v>
      </c>
      <c r="L74" s="1" t="s">
        <v>104</v>
      </c>
      <c r="M74" s="1"/>
      <c r="N74" s="1"/>
      <c r="O74" s="285" t="s">
        <v>76</v>
      </c>
      <c r="P74" s="285" t="s">
        <v>113</v>
      </c>
      <c r="Q74" s="285" t="s">
        <v>162</v>
      </c>
      <c r="R74" s="285">
        <v>1247</v>
      </c>
      <c r="S74" s="285"/>
      <c r="T74" s="286">
        <v>5.92</v>
      </c>
      <c r="U74" s="286">
        <f>T74/R74*1000000</f>
        <v>4747.393744987971</v>
      </c>
      <c r="V74" s="266" t="s">
        <v>171</v>
      </c>
      <c r="W74" s="266" t="s">
        <v>167</v>
      </c>
      <c r="X74" s="243"/>
      <c r="Y74" s="282"/>
      <c r="Z74" s="237"/>
      <c r="AA74" s="316"/>
      <c r="AB74" s="237"/>
      <c r="AC74" s="328"/>
      <c r="AD74" s="237"/>
      <c r="AE74" s="237"/>
      <c r="AF74" s="218"/>
      <c r="AG74" s="291"/>
    </row>
    <row r="75" spans="1:33" ht="25.5">
      <c r="A75" s="267"/>
      <c r="B75" s="269"/>
      <c r="C75" s="271"/>
      <c r="D75" s="268"/>
      <c r="E75" s="281"/>
      <c r="F75" s="243"/>
      <c r="G75" s="281"/>
      <c r="H75" s="243"/>
      <c r="I75" s="281"/>
      <c r="J75" s="243"/>
      <c r="K75" s="1" t="s">
        <v>98</v>
      </c>
      <c r="L75" s="1" t="s">
        <v>104</v>
      </c>
      <c r="M75" s="1"/>
      <c r="N75" s="1"/>
      <c r="O75" s="285"/>
      <c r="P75" s="285"/>
      <c r="Q75" s="285"/>
      <c r="R75" s="285"/>
      <c r="S75" s="285"/>
      <c r="T75" s="286"/>
      <c r="U75" s="286"/>
      <c r="V75" s="266"/>
      <c r="W75" s="266"/>
      <c r="X75" s="243"/>
      <c r="Y75" s="282"/>
      <c r="Z75" s="219"/>
      <c r="AA75" s="316"/>
      <c r="AB75" s="219"/>
      <c r="AC75" s="328"/>
      <c r="AD75" s="219"/>
      <c r="AE75" s="219"/>
      <c r="AF75" s="218"/>
      <c r="AG75" s="291"/>
    </row>
    <row r="76" spans="1:33" ht="33.75" customHeight="1">
      <c r="A76" s="267"/>
      <c r="B76" s="269"/>
      <c r="C76" s="271"/>
      <c r="D76" s="268"/>
      <c r="E76" s="281"/>
      <c r="F76" s="243"/>
      <c r="G76" s="281"/>
      <c r="H76" s="243"/>
      <c r="I76" s="281"/>
      <c r="J76" s="243"/>
      <c r="K76" s="243" t="s">
        <v>105</v>
      </c>
      <c r="L76" s="265" t="s">
        <v>92</v>
      </c>
      <c r="M76" s="243" t="s">
        <v>105</v>
      </c>
      <c r="N76" s="243"/>
      <c r="O76" s="19" t="s">
        <v>76</v>
      </c>
      <c r="P76" s="19" t="s">
        <v>116</v>
      </c>
      <c r="Q76" s="19" t="s">
        <v>165</v>
      </c>
      <c r="R76" s="19">
        <v>637</v>
      </c>
      <c r="S76" s="19"/>
      <c r="T76" s="61">
        <v>3.29</v>
      </c>
      <c r="U76" s="61">
        <f>T76/R76*1000000</f>
        <v>5164.835164835165</v>
      </c>
      <c r="V76" s="62" t="s">
        <v>171</v>
      </c>
      <c r="W76" s="62" t="s">
        <v>167</v>
      </c>
      <c r="X76" s="243"/>
      <c r="Y76" s="282"/>
      <c r="Z76" s="219"/>
      <c r="AA76" s="316"/>
      <c r="AB76" s="219"/>
      <c r="AC76" s="328"/>
      <c r="AD76" s="219"/>
      <c r="AE76" s="219"/>
      <c r="AF76" s="218"/>
      <c r="AG76" s="291"/>
    </row>
    <row r="77" spans="1:33" ht="78" customHeight="1">
      <c r="A77" s="267"/>
      <c r="B77" s="270"/>
      <c r="C77" s="271"/>
      <c r="D77" s="268"/>
      <c r="E77" s="281"/>
      <c r="F77" s="243"/>
      <c r="G77" s="281"/>
      <c r="H77" s="243"/>
      <c r="I77" s="281"/>
      <c r="J77" s="243"/>
      <c r="K77" s="243"/>
      <c r="L77" s="265"/>
      <c r="M77" s="243"/>
      <c r="N77" s="243"/>
      <c r="O77" s="19" t="s">
        <v>194</v>
      </c>
      <c r="P77" s="1" t="s">
        <v>117</v>
      </c>
      <c r="Q77" s="1" t="s">
        <v>397</v>
      </c>
      <c r="R77" s="1">
        <v>6</v>
      </c>
      <c r="S77" s="1">
        <v>36000</v>
      </c>
      <c r="T77" s="4">
        <v>44.57</v>
      </c>
      <c r="U77" s="4">
        <v>1238.06</v>
      </c>
      <c r="V77" s="18" t="s">
        <v>171</v>
      </c>
      <c r="W77" s="18" t="s">
        <v>167</v>
      </c>
      <c r="X77" s="243"/>
      <c r="Y77" s="282"/>
      <c r="Z77" s="238"/>
      <c r="AA77" s="316"/>
      <c r="AB77" s="238"/>
      <c r="AC77" s="328"/>
      <c r="AD77" s="238"/>
      <c r="AE77" s="238"/>
      <c r="AF77" s="218"/>
      <c r="AG77" s="291"/>
    </row>
    <row r="78" spans="1:33" ht="22.5" customHeight="1">
      <c r="A78" s="16">
        <v>15</v>
      </c>
      <c r="B78" s="133" t="s">
        <v>917</v>
      </c>
      <c r="C78" s="17" t="s">
        <v>419</v>
      </c>
      <c r="D78" s="24" t="s">
        <v>418</v>
      </c>
      <c r="E78" s="65">
        <v>3.13</v>
      </c>
      <c r="F78" s="1">
        <v>61</v>
      </c>
      <c r="G78" s="65">
        <v>3.13</v>
      </c>
      <c r="H78" s="1">
        <v>61</v>
      </c>
      <c r="I78" s="65">
        <v>3.13</v>
      </c>
      <c r="J78" s="1">
        <v>61</v>
      </c>
      <c r="K78" s="1"/>
      <c r="L78" s="1"/>
      <c r="M78" s="1"/>
      <c r="N78" s="1"/>
      <c r="O78" s="1"/>
      <c r="P78" s="1"/>
      <c r="Q78" s="1"/>
      <c r="R78" s="1"/>
      <c r="S78" s="1"/>
      <c r="T78" s="4"/>
      <c r="U78" s="4"/>
      <c r="V78" s="18"/>
      <c r="W78" s="18"/>
      <c r="X78" s="1"/>
      <c r="Y78" s="1"/>
      <c r="Z78" s="118"/>
      <c r="AA78" s="1"/>
      <c r="AB78" s="118"/>
      <c r="AC78" s="4"/>
      <c r="AD78" s="118"/>
      <c r="AE78" s="118"/>
      <c r="AF78" s="4"/>
      <c r="AG78" s="291"/>
    </row>
    <row r="79" spans="1:33" ht="22.5" customHeight="1">
      <c r="A79" s="16">
        <v>16</v>
      </c>
      <c r="B79" s="133" t="s">
        <v>918</v>
      </c>
      <c r="C79" s="17" t="s">
        <v>421</v>
      </c>
      <c r="D79" s="24" t="s">
        <v>420</v>
      </c>
      <c r="E79" s="65">
        <v>6.1</v>
      </c>
      <c r="F79" s="1">
        <v>51</v>
      </c>
      <c r="G79" s="65">
        <v>6.1</v>
      </c>
      <c r="H79" s="1">
        <v>56</v>
      </c>
      <c r="I79" s="65">
        <v>6.1</v>
      </c>
      <c r="J79" s="1">
        <v>59</v>
      </c>
      <c r="K79" s="1"/>
      <c r="L79" s="1"/>
      <c r="M79" s="1"/>
      <c r="N79" s="1"/>
      <c r="O79" s="1"/>
      <c r="P79" s="1"/>
      <c r="Q79" s="1"/>
      <c r="R79" s="1"/>
      <c r="S79" s="1"/>
      <c r="T79" s="4"/>
      <c r="U79" s="4"/>
      <c r="V79" s="18"/>
      <c r="W79" s="18"/>
      <c r="X79" s="1"/>
      <c r="Y79" s="1"/>
      <c r="Z79" s="1"/>
      <c r="AA79" s="1"/>
      <c r="AB79" s="1"/>
      <c r="AC79" s="4"/>
      <c r="AD79" s="1"/>
      <c r="AE79" s="1"/>
      <c r="AF79" s="4"/>
      <c r="AG79" s="291"/>
    </row>
    <row r="80" spans="1:33" ht="27" customHeight="1">
      <c r="A80" s="267">
        <v>17</v>
      </c>
      <c r="B80" s="269" t="s">
        <v>919</v>
      </c>
      <c r="C80" s="271" t="s">
        <v>423</v>
      </c>
      <c r="D80" s="268" t="s">
        <v>422</v>
      </c>
      <c r="E80" s="243">
        <v>44.777</v>
      </c>
      <c r="F80" s="243">
        <v>89</v>
      </c>
      <c r="G80" s="243">
        <v>44.777</v>
      </c>
      <c r="H80" s="243">
        <v>90</v>
      </c>
      <c r="I80" s="243">
        <v>49.777</v>
      </c>
      <c r="J80" s="243">
        <v>93</v>
      </c>
      <c r="K80" s="243"/>
      <c r="L80" s="243"/>
      <c r="M80" s="243"/>
      <c r="N80" s="243"/>
      <c r="O80" s="243" t="s">
        <v>887</v>
      </c>
      <c r="P80" s="243" t="s">
        <v>184</v>
      </c>
      <c r="Q80" s="243" t="s">
        <v>181</v>
      </c>
      <c r="R80" s="287" t="s">
        <v>961</v>
      </c>
      <c r="S80" s="287">
        <v>13842</v>
      </c>
      <c r="T80" s="289" t="s">
        <v>962</v>
      </c>
      <c r="U80" s="288" t="s">
        <v>963</v>
      </c>
      <c r="V80" s="222" t="s">
        <v>168</v>
      </c>
      <c r="W80" s="222" t="s">
        <v>167</v>
      </c>
      <c r="X80" s="243" t="s">
        <v>135</v>
      </c>
      <c r="Y80" s="243" t="s">
        <v>886</v>
      </c>
      <c r="Z80" s="218" t="s">
        <v>397</v>
      </c>
      <c r="AA80" s="243">
        <v>3</v>
      </c>
      <c r="AB80" s="243">
        <v>35547</v>
      </c>
      <c r="AC80" s="218">
        <v>233.873</v>
      </c>
      <c r="AD80" s="218">
        <f>AC80*1000000/AB80</f>
        <v>6579.261259740625</v>
      </c>
      <c r="AE80" s="278">
        <v>43101</v>
      </c>
      <c r="AF80" s="278">
        <v>43374</v>
      </c>
      <c r="AG80" s="291"/>
    </row>
    <row r="81" spans="1:33" ht="36" customHeight="1">
      <c r="A81" s="267"/>
      <c r="B81" s="270"/>
      <c r="C81" s="271"/>
      <c r="D81" s="268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87"/>
      <c r="S81" s="287"/>
      <c r="T81" s="289"/>
      <c r="U81" s="288"/>
      <c r="V81" s="222"/>
      <c r="W81" s="222"/>
      <c r="X81" s="243"/>
      <c r="Y81" s="243"/>
      <c r="Z81" s="321"/>
      <c r="AA81" s="243"/>
      <c r="AB81" s="322"/>
      <c r="AC81" s="218"/>
      <c r="AD81" s="325"/>
      <c r="AE81" s="321"/>
      <c r="AF81" s="284"/>
      <c r="AG81" s="291"/>
    </row>
    <row r="82" spans="1:33" ht="24" customHeight="1">
      <c r="A82" s="267">
        <v>18</v>
      </c>
      <c r="B82" s="269" t="s">
        <v>920</v>
      </c>
      <c r="C82" s="271" t="s">
        <v>425</v>
      </c>
      <c r="D82" s="268" t="s">
        <v>424</v>
      </c>
      <c r="E82" s="281">
        <v>4.3</v>
      </c>
      <c r="F82" s="243">
        <v>39</v>
      </c>
      <c r="G82" s="281">
        <v>4.3</v>
      </c>
      <c r="H82" s="243">
        <v>42</v>
      </c>
      <c r="I82" s="281">
        <v>4.3</v>
      </c>
      <c r="J82" s="243">
        <v>45</v>
      </c>
      <c r="K82" s="243"/>
      <c r="L82" s="243"/>
      <c r="M82" s="243"/>
      <c r="N82" s="243"/>
      <c r="O82" s="243"/>
      <c r="P82" s="243"/>
      <c r="Q82" s="243"/>
      <c r="R82" s="243"/>
      <c r="S82" s="243"/>
      <c r="T82" s="218"/>
      <c r="U82" s="218"/>
      <c r="V82" s="222"/>
      <c r="W82" s="222"/>
      <c r="X82" s="243" t="s">
        <v>77</v>
      </c>
      <c r="Y82" s="243" t="s">
        <v>113</v>
      </c>
      <c r="Z82" s="243" t="s">
        <v>173</v>
      </c>
      <c r="AA82" s="282">
        <v>110</v>
      </c>
      <c r="AB82" s="237"/>
      <c r="AC82" s="283">
        <v>0.555802</v>
      </c>
      <c r="AD82" s="243">
        <v>5090.91</v>
      </c>
      <c r="AE82" s="222" t="s">
        <v>177</v>
      </c>
      <c r="AF82" s="222" t="s">
        <v>178</v>
      </c>
      <c r="AG82" s="291"/>
    </row>
    <row r="83" spans="1:33" ht="24" customHeight="1">
      <c r="A83" s="267"/>
      <c r="B83" s="269"/>
      <c r="C83" s="271"/>
      <c r="D83" s="268"/>
      <c r="E83" s="281"/>
      <c r="F83" s="243"/>
      <c r="G83" s="281"/>
      <c r="H83" s="243"/>
      <c r="I83" s="281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18"/>
      <c r="U83" s="218"/>
      <c r="V83" s="222"/>
      <c r="W83" s="222"/>
      <c r="X83" s="243"/>
      <c r="Y83" s="243"/>
      <c r="Z83" s="243"/>
      <c r="AA83" s="282"/>
      <c r="AB83" s="238"/>
      <c r="AC83" s="283"/>
      <c r="AD83" s="243"/>
      <c r="AE83" s="222"/>
      <c r="AF83" s="222"/>
      <c r="AG83" s="291"/>
    </row>
    <row r="84" spans="1:33" ht="24" customHeight="1">
      <c r="A84" s="267"/>
      <c r="B84" s="270"/>
      <c r="C84" s="271"/>
      <c r="D84" s="268"/>
      <c r="E84" s="281"/>
      <c r="F84" s="243"/>
      <c r="G84" s="281"/>
      <c r="H84" s="243"/>
      <c r="I84" s="281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18"/>
      <c r="U84" s="218"/>
      <c r="V84" s="222"/>
      <c r="W84" s="222"/>
      <c r="X84" s="1" t="s">
        <v>77</v>
      </c>
      <c r="Y84" s="1" t="s">
        <v>116</v>
      </c>
      <c r="Z84" s="1" t="s">
        <v>165</v>
      </c>
      <c r="AA84" s="132">
        <v>59</v>
      </c>
      <c r="AB84" s="1"/>
      <c r="AC84" s="131">
        <v>0.47162</v>
      </c>
      <c r="AD84" s="1">
        <v>7966.1</v>
      </c>
      <c r="AE84" s="18" t="s">
        <v>177</v>
      </c>
      <c r="AF84" s="18" t="s">
        <v>178</v>
      </c>
      <c r="AG84" s="291"/>
    </row>
    <row r="85" spans="1:33" ht="25.5" customHeight="1">
      <c r="A85" s="267">
        <v>19</v>
      </c>
      <c r="B85" s="269" t="s">
        <v>921</v>
      </c>
      <c r="C85" s="271" t="s">
        <v>427</v>
      </c>
      <c r="D85" s="268" t="s">
        <v>426</v>
      </c>
      <c r="E85" s="243">
        <v>5.256</v>
      </c>
      <c r="F85" s="243">
        <v>39</v>
      </c>
      <c r="G85" s="243">
        <v>5.256</v>
      </c>
      <c r="H85" s="243">
        <v>47</v>
      </c>
      <c r="I85" s="243">
        <v>5.256</v>
      </c>
      <c r="J85" s="243">
        <v>49</v>
      </c>
      <c r="K85" s="243"/>
      <c r="L85" s="243"/>
      <c r="M85" s="243"/>
      <c r="N85" s="243"/>
      <c r="O85" s="243"/>
      <c r="P85" s="243"/>
      <c r="Q85" s="243"/>
      <c r="R85" s="243"/>
      <c r="S85" s="243"/>
      <c r="T85" s="218"/>
      <c r="U85" s="218"/>
      <c r="V85" s="222"/>
      <c r="W85" s="222"/>
      <c r="X85" s="243" t="s">
        <v>78</v>
      </c>
      <c r="Y85" s="243" t="s">
        <v>113</v>
      </c>
      <c r="Z85" s="243" t="s">
        <v>173</v>
      </c>
      <c r="AA85" s="282">
        <v>788</v>
      </c>
      <c r="AB85" s="237"/>
      <c r="AC85" s="283">
        <v>3.98</v>
      </c>
      <c r="AD85" s="218">
        <f>AC85*1000000/AA85</f>
        <v>5050.761421319797</v>
      </c>
      <c r="AE85" s="222" t="s">
        <v>177</v>
      </c>
      <c r="AF85" s="222" t="s">
        <v>178</v>
      </c>
      <c r="AG85" s="291"/>
    </row>
    <row r="86" spans="1:33" ht="25.5" customHeight="1">
      <c r="A86" s="267"/>
      <c r="B86" s="269"/>
      <c r="C86" s="271"/>
      <c r="D86" s="268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18"/>
      <c r="U86" s="218"/>
      <c r="V86" s="222"/>
      <c r="W86" s="222"/>
      <c r="X86" s="243"/>
      <c r="Y86" s="243"/>
      <c r="Z86" s="243"/>
      <c r="AA86" s="282"/>
      <c r="AB86" s="238"/>
      <c r="AC86" s="283"/>
      <c r="AD86" s="218"/>
      <c r="AE86" s="222"/>
      <c r="AF86" s="222"/>
      <c r="AG86" s="291"/>
    </row>
    <row r="87" spans="1:33" ht="25.5" customHeight="1">
      <c r="A87" s="267"/>
      <c r="B87" s="270"/>
      <c r="C87" s="271"/>
      <c r="D87" s="268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18"/>
      <c r="U87" s="218"/>
      <c r="V87" s="222"/>
      <c r="W87" s="222"/>
      <c r="X87" s="1" t="s">
        <v>78</v>
      </c>
      <c r="Y87" s="1" t="s">
        <v>116</v>
      </c>
      <c r="Z87" s="1" t="s">
        <v>165</v>
      </c>
      <c r="AA87" s="132">
        <v>56</v>
      </c>
      <c r="AB87" s="1"/>
      <c r="AC87" s="131">
        <v>0.44764</v>
      </c>
      <c r="AD87" s="4">
        <v>8035.71</v>
      </c>
      <c r="AE87" s="18" t="s">
        <v>177</v>
      </c>
      <c r="AF87" s="18" t="s">
        <v>178</v>
      </c>
      <c r="AG87" s="291"/>
    </row>
    <row r="88" spans="1:33" ht="24" customHeight="1">
      <c r="A88" s="267">
        <v>20</v>
      </c>
      <c r="B88" s="269" t="s">
        <v>922</v>
      </c>
      <c r="C88" s="271" t="s">
        <v>429</v>
      </c>
      <c r="D88" s="268" t="s">
        <v>428</v>
      </c>
      <c r="E88" s="281">
        <v>13.34</v>
      </c>
      <c r="F88" s="243">
        <v>35</v>
      </c>
      <c r="G88" s="281">
        <v>13.34</v>
      </c>
      <c r="H88" s="243">
        <v>35</v>
      </c>
      <c r="I88" s="281">
        <v>18.34</v>
      </c>
      <c r="J88" s="243">
        <v>49</v>
      </c>
      <c r="K88" s="243"/>
      <c r="L88" s="243"/>
      <c r="M88" s="243"/>
      <c r="N88" s="243"/>
      <c r="O88" s="243" t="s">
        <v>79</v>
      </c>
      <c r="P88" s="243" t="s">
        <v>113</v>
      </c>
      <c r="Q88" s="243" t="s">
        <v>162</v>
      </c>
      <c r="R88" s="243">
        <v>866</v>
      </c>
      <c r="S88" s="243"/>
      <c r="T88" s="218">
        <v>4.11</v>
      </c>
      <c r="U88" s="218">
        <f>T88/R88*1000000</f>
        <v>4745.958429561201</v>
      </c>
      <c r="V88" s="222" t="s">
        <v>171</v>
      </c>
      <c r="W88" s="222" t="s">
        <v>167</v>
      </c>
      <c r="X88" s="243" t="s">
        <v>127</v>
      </c>
      <c r="Y88" s="243" t="s">
        <v>117</v>
      </c>
      <c r="Z88" s="243" t="s">
        <v>397</v>
      </c>
      <c r="AA88" s="243">
        <v>4</v>
      </c>
      <c r="AB88" s="238">
        <v>24000</v>
      </c>
      <c r="AC88" s="218">
        <v>30.06</v>
      </c>
      <c r="AD88" s="243">
        <f>AC88*1000000/AB88</f>
        <v>1252.5</v>
      </c>
      <c r="AE88" s="222" t="s">
        <v>177</v>
      </c>
      <c r="AF88" s="222" t="s">
        <v>178</v>
      </c>
      <c r="AG88" s="291"/>
    </row>
    <row r="89" spans="1:33" ht="48.75" customHeight="1">
      <c r="A89" s="267"/>
      <c r="B89" s="270"/>
      <c r="C89" s="271"/>
      <c r="D89" s="268"/>
      <c r="E89" s="281"/>
      <c r="F89" s="243"/>
      <c r="G89" s="281"/>
      <c r="H89" s="243"/>
      <c r="I89" s="281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18"/>
      <c r="U89" s="218"/>
      <c r="V89" s="222"/>
      <c r="W89" s="222"/>
      <c r="X89" s="243"/>
      <c r="Y89" s="243"/>
      <c r="Z89" s="243"/>
      <c r="AA89" s="243"/>
      <c r="AB89" s="243"/>
      <c r="AC89" s="218"/>
      <c r="AD89" s="243"/>
      <c r="AE89" s="222"/>
      <c r="AF89" s="222"/>
      <c r="AG89" s="291"/>
    </row>
    <row r="90" spans="1:33" ht="38.25">
      <c r="A90" s="16">
        <v>21</v>
      </c>
      <c r="B90" s="133" t="s">
        <v>923</v>
      </c>
      <c r="C90" s="17" t="s">
        <v>431</v>
      </c>
      <c r="D90" s="24" t="s">
        <v>430</v>
      </c>
      <c r="E90" s="65">
        <v>9.5</v>
      </c>
      <c r="F90" s="1">
        <v>38</v>
      </c>
      <c r="G90" s="65">
        <v>9.5</v>
      </c>
      <c r="H90" s="1">
        <v>38</v>
      </c>
      <c r="I90" s="65">
        <v>9.5</v>
      </c>
      <c r="J90" s="1">
        <v>38</v>
      </c>
      <c r="K90" s="1"/>
      <c r="L90" s="1"/>
      <c r="M90" s="1"/>
      <c r="N90" s="1"/>
      <c r="O90" s="1"/>
      <c r="P90" s="1"/>
      <c r="Q90" s="1"/>
      <c r="R90" s="1"/>
      <c r="S90" s="1"/>
      <c r="T90" s="4"/>
      <c r="U90" s="4"/>
      <c r="V90" s="18"/>
      <c r="W90" s="18"/>
      <c r="X90" s="1"/>
      <c r="Y90" s="1"/>
      <c r="Z90" s="1"/>
      <c r="AA90" s="1"/>
      <c r="AB90" s="1"/>
      <c r="AC90" s="4"/>
      <c r="AD90" s="1"/>
      <c r="AE90" s="1"/>
      <c r="AF90" s="4"/>
      <c r="AG90" s="291"/>
    </row>
    <row r="91" spans="1:33" ht="24.75" customHeight="1">
      <c r="A91" s="267">
        <v>22</v>
      </c>
      <c r="B91" s="269" t="s">
        <v>924</v>
      </c>
      <c r="C91" s="271" t="s">
        <v>433</v>
      </c>
      <c r="D91" s="268" t="s">
        <v>432</v>
      </c>
      <c r="E91" s="281">
        <v>5.8</v>
      </c>
      <c r="F91" s="243">
        <v>32</v>
      </c>
      <c r="G91" s="281">
        <v>5.8</v>
      </c>
      <c r="H91" s="287">
        <v>39</v>
      </c>
      <c r="I91" s="281">
        <v>5.8</v>
      </c>
      <c r="J91" s="243">
        <v>44</v>
      </c>
      <c r="K91" s="243"/>
      <c r="L91" s="243"/>
      <c r="M91" s="243"/>
      <c r="N91" s="243"/>
      <c r="O91" s="285" t="s">
        <v>189</v>
      </c>
      <c r="P91" s="285" t="s">
        <v>113</v>
      </c>
      <c r="Q91" s="285" t="s">
        <v>173</v>
      </c>
      <c r="R91" s="285">
        <v>616</v>
      </c>
      <c r="S91" s="285"/>
      <c r="T91" s="286">
        <v>2.93</v>
      </c>
      <c r="U91" s="286">
        <f>T91/R91*1000000</f>
        <v>4756.493506493506</v>
      </c>
      <c r="V91" s="266" t="s">
        <v>171</v>
      </c>
      <c r="W91" s="266" t="s">
        <v>167</v>
      </c>
      <c r="X91" s="243" t="s">
        <v>121</v>
      </c>
      <c r="Y91" s="243" t="s">
        <v>116</v>
      </c>
      <c r="Z91" s="243" t="s">
        <v>165</v>
      </c>
      <c r="AA91" s="243">
        <v>140</v>
      </c>
      <c r="AB91" s="237"/>
      <c r="AC91" s="218">
        <v>1.070793</v>
      </c>
      <c r="AD91" s="218">
        <v>7642.86</v>
      </c>
      <c r="AE91" s="222" t="s">
        <v>177</v>
      </c>
      <c r="AF91" s="222" t="s">
        <v>178</v>
      </c>
      <c r="AG91" s="291"/>
    </row>
    <row r="92" spans="1:33" ht="24.75" customHeight="1">
      <c r="A92" s="267"/>
      <c r="B92" s="270"/>
      <c r="C92" s="271"/>
      <c r="D92" s="268"/>
      <c r="E92" s="281"/>
      <c r="F92" s="243"/>
      <c r="G92" s="281"/>
      <c r="H92" s="287"/>
      <c r="I92" s="281"/>
      <c r="J92" s="243"/>
      <c r="K92" s="243"/>
      <c r="L92" s="243"/>
      <c r="M92" s="243"/>
      <c r="N92" s="243"/>
      <c r="O92" s="285"/>
      <c r="P92" s="285"/>
      <c r="Q92" s="285"/>
      <c r="R92" s="285"/>
      <c r="S92" s="285"/>
      <c r="T92" s="286"/>
      <c r="U92" s="286"/>
      <c r="V92" s="266"/>
      <c r="W92" s="266"/>
      <c r="X92" s="243"/>
      <c r="Y92" s="243"/>
      <c r="Z92" s="243"/>
      <c r="AA92" s="243"/>
      <c r="AB92" s="238"/>
      <c r="AC92" s="218"/>
      <c r="AD92" s="218"/>
      <c r="AE92" s="222"/>
      <c r="AF92" s="222"/>
      <c r="AG92" s="291"/>
    </row>
    <row r="93" spans="1:33" ht="24.75" customHeight="1">
      <c r="A93" s="267">
        <v>23</v>
      </c>
      <c r="B93" s="269" t="s">
        <v>925</v>
      </c>
      <c r="C93" s="271" t="s">
        <v>435</v>
      </c>
      <c r="D93" s="268" t="s">
        <v>434</v>
      </c>
      <c r="E93" s="281">
        <v>3.2</v>
      </c>
      <c r="F93" s="243">
        <v>36</v>
      </c>
      <c r="G93" s="281">
        <v>3.2</v>
      </c>
      <c r="H93" s="243">
        <v>36.5</v>
      </c>
      <c r="I93" s="281">
        <v>3.2</v>
      </c>
      <c r="J93" s="243">
        <v>36</v>
      </c>
      <c r="K93" s="243" t="s">
        <v>102</v>
      </c>
      <c r="L93" s="265" t="s">
        <v>101</v>
      </c>
      <c r="M93" s="243"/>
      <c r="N93" s="243"/>
      <c r="O93" s="19" t="s">
        <v>188</v>
      </c>
      <c r="P93" s="19" t="s">
        <v>113</v>
      </c>
      <c r="Q93" s="19" t="s">
        <v>173</v>
      </c>
      <c r="R93" s="19">
        <v>76</v>
      </c>
      <c r="S93" s="19"/>
      <c r="T93" s="61">
        <v>0.36</v>
      </c>
      <c r="U93" s="61">
        <f>T93/R93*1000000</f>
        <v>4736.8421052631575</v>
      </c>
      <c r="V93" s="62" t="s">
        <v>171</v>
      </c>
      <c r="W93" s="62" t="s">
        <v>167</v>
      </c>
      <c r="X93" s="243"/>
      <c r="Y93" s="243"/>
      <c r="Z93" s="243"/>
      <c r="AA93" s="243"/>
      <c r="AB93" s="243"/>
      <c r="AC93" s="218"/>
      <c r="AD93" s="243"/>
      <c r="AE93" s="222"/>
      <c r="AF93" s="222"/>
      <c r="AG93" s="291"/>
    </row>
    <row r="94" spans="1:33" ht="24.75" customHeight="1">
      <c r="A94" s="267"/>
      <c r="B94" s="269"/>
      <c r="C94" s="271"/>
      <c r="D94" s="268"/>
      <c r="E94" s="281"/>
      <c r="F94" s="243"/>
      <c r="G94" s="281"/>
      <c r="H94" s="243"/>
      <c r="I94" s="281"/>
      <c r="J94" s="243"/>
      <c r="K94" s="243"/>
      <c r="L94" s="265"/>
      <c r="M94" s="243"/>
      <c r="N94" s="243"/>
      <c r="O94" s="1" t="s">
        <v>102</v>
      </c>
      <c r="P94" s="1" t="s">
        <v>116</v>
      </c>
      <c r="Q94" s="1" t="s">
        <v>165</v>
      </c>
      <c r="R94" s="1">
        <v>10</v>
      </c>
      <c r="S94" s="1"/>
      <c r="T94" s="4">
        <v>0.08</v>
      </c>
      <c r="U94" s="4">
        <v>8000</v>
      </c>
      <c r="V94" s="18" t="s">
        <v>171</v>
      </c>
      <c r="W94" s="18" t="s">
        <v>167</v>
      </c>
      <c r="X94" s="243"/>
      <c r="Y94" s="243"/>
      <c r="Z94" s="243"/>
      <c r="AA94" s="243"/>
      <c r="AB94" s="243"/>
      <c r="AC94" s="218"/>
      <c r="AD94" s="243"/>
      <c r="AE94" s="222"/>
      <c r="AF94" s="222"/>
      <c r="AG94" s="291"/>
    </row>
    <row r="95" spans="1:33" ht="25.5" customHeight="1">
      <c r="A95" s="267">
        <v>24</v>
      </c>
      <c r="B95" s="269" t="s">
        <v>206</v>
      </c>
      <c r="C95" s="271" t="s">
        <v>437</v>
      </c>
      <c r="D95" s="268" t="s">
        <v>436</v>
      </c>
      <c r="E95" s="281">
        <v>10.9</v>
      </c>
      <c r="F95" s="243">
        <v>30</v>
      </c>
      <c r="G95" s="281">
        <v>10.9</v>
      </c>
      <c r="H95" s="243">
        <v>35</v>
      </c>
      <c r="I95" s="281">
        <v>16.9</v>
      </c>
      <c r="J95" s="243">
        <v>47</v>
      </c>
      <c r="K95" s="243" t="s">
        <v>95</v>
      </c>
      <c r="L95" s="265" t="s">
        <v>101</v>
      </c>
      <c r="M95" s="243" t="s">
        <v>95</v>
      </c>
      <c r="N95" s="243" t="s">
        <v>95</v>
      </c>
      <c r="O95" s="243" t="s">
        <v>396</v>
      </c>
      <c r="P95" s="243" t="s">
        <v>249</v>
      </c>
      <c r="Q95" s="243" t="s">
        <v>397</v>
      </c>
      <c r="R95" s="243">
        <v>3.015</v>
      </c>
      <c r="S95" s="243"/>
      <c r="T95" s="218">
        <v>2.67</v>
      </c>
      <c r="U95" s="218">
        <v>885572.14</v>
      </c>
      <c r="V95" s="222" t="s">
        <v>168</v>
      </c>
      <c r="W95" s="222" t="s">
        <v>175</v>
      </c>
      <c r="X95" s="243" t="s">
        <v>80</v>
      </c>
      <c r="Y95" s="243" t="s">
        <v>113</v>
      </c>
      <c r="Z95" s="243" t="s">
        <v>173</v>
      </c>
      <c r="AA95" s="243">
        <v>2803</v>
      </c>
      <c r="AB95" s="237"/>
      <c r="AC95" s="218">
        <v>14.162852</v>
      </c>
      <c r="AD95" s="218">
        <v>5051.73</v>
      </c>
      <c r="AE95" s="222" t="s">
        <v>177</v>
      </c>
      <c r="AF95" s="222" t="s">
        <v>178</v>
      </c>
      <c r="AG95" s="291"/>
    </row>
    <row r="96" spans="1:33" ht="25.5" customHeight="1">
      <c r="A96" s="267"/>
      <c r="B96" s="269"/>
      <c r="C96" s="271"/>
      <c r="D96" s="268"/>
      <c r="E96" s="281"/>
      <c r="F96" s="243"/>
      <c r="G96" s="281"/>
      <c r="H96" s="243"/>
      <c r="I96" s="281"/>
      <c r="J96" s="243"/>
      <c r="K96" s="243"/>
      <c r="L96" s="265"/>
      <c r="M96" s="243"/>
      <c r="N96" s="243"/>
      <c r="O96" s="243"/>
      <c r="P96" s="243"/>
      <c r="Q96" s="243"/>
      <c r="R96" s="243"/>
      <c r="S96" s="243"/>
      <c r="T96" s="218"/>
      <c r="U96" s="218"/>
      <c r="V96" s="222"/>
      <c r="W96" s="222"/>
      <c r="X96" s="243"/>
      <c r="Y96" s="243"/>
      <c r="Z96" s="243"/>
      <c r="AA96" s="243"/>
      <c r="AB96" s="238"/>
      <c r="AC96" s="218"/>
      <c r="AD96" s="218"/>
      <c r="AE96" s="222"/>
      <c r="AF96" s="222"/>
      <c r="AG96" s="291"/>
    </row>
    <row r="97" spans="1:33" ht="92.25" customHeight="1">
      <c r="A97" s="267"/>
      <c r="B97" s="269"/>
      <c r="C97" s="271"/>
      <c r="D97" s="268"/>
      <c r="E97" s="281"/>
      <c r="F97" s="243"/>
      <c r="G97" s="281"/>
      <c r="H97" s="243"/>
      <c r="I97" s="281"/>
      <c r="J97" s="243"/>
      <c r="K97" s="243"/>
      <c r="L97" s="265"/>
      <c r="M97" s="243"/>
      <c r="N97" s="243"/>
      <c r="O97" s="1" t="s">
        <v>95</v>
      </c>
      <c r="P97" s="1" t="s">
        <v>116</v>
      </c>
      <c r="Q97" s="1" t="s">
        <v>165</v>
      </c>
      <c r="R97" s="1">
        <v>8</v>
      </c>
      <c r="S97" s="1"/>
      <c r="T97" s="4">
        <v>0.06</v>
      </c>
      <c r="U97" s="4">
        <v>7500</v>
      </c>
      <c r="V97" s="18" t="s">
        <v>171</v>
      </c>
      <c r="W97" s="18" t="s">
        <v>167</v>
      </c>
      <c r="X97" s="1" t="s">
        <v>128</v>
      </c>
      <c r="Y97" s="1" t="s">
        <v>117</v>
      </c>
      <c r="Z97" s="1" t="s">
        <v>397</v>
      </c>
      <c r="AA97" s="1">
        <v>3</v>
      </c>
      <c r="AB97" s="1">
        <v>19500</v>
      </c>
      <c r="AC97" s="4">
        <v>21.02</v>
      </c>
      <c r="AD97" s="4">
        <f>AC97*1000000/AB97</f>
        <v>1077.948717948718</v>
      </c>
      <c r="AE97" s="18" t="s">
        <v>177</v>
      </c>
      <c r="AF97" s="18" t="s">
        <v>178</v>
      </c>
      <c r="AG97" s="291"/>
    </row>
    <row r="98" spans="1:33" ht="44.25" customHeight="1">
      <c r="A98" s="267">
        <v>25</v>
      </c>
      <c r="B98" s="269" t="s">
        <v>207</v>
      </c>
      <c r="C98" s="271" t="s">
        <v>439</v>
      </c>
      <c r="D98" s="268" t="s">
        <v>438</v>
      </c>
      <c r="E98" s="281">
        <v>25</v>
      </c>
      <c r="F98" s="243">
        <v>35</v>
      </c>
      <c r="G98" s="281">
        <v>28</v>
      </c>
      <c r="H98" s="243">
        <v>39</v>
      </c>
      <c r="I98" s="243">
        <v>29.5</v>
      </c>
      <c r="J98" s="243">
        <v>42</v>
      </c>
      <c r="K98" s="243"/>
      <c r="L98" s="243"/>
      <c r="M98" s="243"/>
      <c r="N98" s="243"/>
      <c r="O98" s="19" t="s">
        <v>931</v>
      </c>
      <c r="P98" s="20" t="s">
        <v>117</v>
      </c>
      <c r="Q98" s="20" t="s">
        <v>397</v>
      </c>
      <c r="R98" s="21">
        <v>3</v>
      </c>
      <c r="S98" s="21">
        <v>22500</v>
      </c>
      <c r="T98" s="22">
        <v>22.77</v>
      </c>
      <c r="U98" s="22">
        <v>1012</v>
      </c>
      <c r="V98" s="18" t="s">
        <v>171</v>
      </c>
      <c r="W98" s="18" t="s">
        <v>167</v>
      </c>
      <c r="X98" s="243" t="s">
        <v>152</v>
      </c>
      <c r="Y98" s="243" t="s">
        <v>117</v>
      </c>
      <c r="Z98" s="243" t="s">
        <v>397</v>
      </c>
      <c r="AA98" s="243">
        <v>1.5</v>
      </c>
      <c r="AB98" s="243">
        <v>12000</v>
      </c>
      <c r="AC98" s="218">
        <v>13.79</v>
      </c>
      <c r="AD98" s="218">
        <f>AC98*1000000/AB98</f>
        <v>1149.1666666666667</v>
      </c>
      <c r="AE98" s="222" t="s">
        <v>177</v>
      </c>
      <c r="AF98" s="222" t="s">
        <v>178</v>
      </c>
      <c r="AG98" s="291"/>
    </row>
    <row r="99" spans="1:33" ht="34.5" customHeight="1">
      <c r="A99" s="267"/>
      <c r="B99" s="269"/>
      <c r="C99" s="271"/>
      <c r="D99" s="268"/>
      <c r="E99" s="281"/>
      <c r="F99" s="243"/>
      <c r="G99" s="281"/>
      <c r="H99" s="243"/>
      <c r="I99" s="243"/>
      <c r="J99" s="243"/>
      <c r="K99" s="243"/>
      <c r="L99" s="243"/>
      <c r="M99" s="243"/>
      <c r="N99" s="243"/>
      <c r="O99" s="19" t="s">
        <v>115</v>
      </c>
      <c r="P99" s="19" t="s">
        <v>113</v>
      </c>
      <c r="Q99" s="19" t="s">
        <v>173</v>
      </c>
      <c r="R99" s="19">
        <v>1836</v>
      </c>
      <c r="S99" s="19"/>
      <c r="T99" s="61">
        <v>8.72</v>
      </c>
      <c r="U99" s="61">
        <f>T99/R99*1000000</f>
        <v>4749.455337690632</v>
      </c>
      <c r="V99" s="62" t="s">
        <v>171</v>
      </c>
      <c r="W99" s="62" t="s">
        <v>167</v>
      </c>
      <c r="X99" s="243"/>
      <c r="Y99" s="243"/>
      <c r="Z99" s="243"/>
      <c r="AA99" s="243"/>
      <c r="AB99" s="243"/>
      <c r="AC99" s="218"/>
      <c r="AD99" s="218"/>
      <c r="AE99" s="222"/>
      <c r="AF99" s="222"/>
      <c r="AG99" s="291"/>
    </row>
    <row r="100" spans="1:33" ht="39" customHeight="1">
      <c r="A100" s="267"/>
      <c r="B100" s="270"/>
      <c r="C100" s="271"/>
      <c r="D100" s="268"/>
      <c r="E100" s="281"/>
      <c r="F100" s="243"/>
      <c r="G100" s="281"/>
      <c r="H100" s="243"/>
      <c r="I100" s="243"/>
      <c r="J100" s="243"/>
      <c r="K100" s="243"/>
      <c r="L100" s="243"/>
      <c r="M100" s="243"/>
      <c r="N100" s="243"/>
      <c r="O100" s="19" t="s">
        <v>115</v>
      </c>
      <c r="P100" s="19" t="s">
        <v>116</v>
      </c>
      <c r="Q100" s="19" t="s">
        <v>165</v>
      </c>
      <c r="R100" s="19">
        <v>261</v>
      </c>
      <c r="S100" s="19"/>
      <c r="T100" s="61">
        <v>1.24</v>
      </c>
      <c r="U100" s="61">
        <f>T100/R100*1000000</f>
        <v>4750.9578544061305</v>
      </c>
      <c r="V100" s="62" t="s">
        <v>171</v>
      </c>
      <c r="W100" s="62" t="s">
        <v>167</v>
      </c>
      <c r="X100" s="243"/>
      <c r="Y100" s="243"/>
      <c r="Z100" s="243"/>
      <c r="AA100" s="243"/>
      <c r="AB100" s="243"/>
      <c r="AC100" s="218"/>
      <c r="AD100" s="218"/>
      <c r="AE100" s="222"/>
      <c r="AF100" s="222"/>
      <c r="AG100" s="291"/>
    </row>
    <row r="101" spans="1:33" ht="15.75" customHeight="1">
      <c r="A101" s="267">
        <v>26</v>
      </c>
      <c r="B101" s="269" t="s">
        <v>208</v>
      </c>
      <c r="C101" s="271" t="s">
        <v>443</v>
      </c>
      <c r="D101" s="268" t="s">
        <v>442</v>
      </c>
      <c r="E101" s="281">
        <v>8</v>
      </c>
      <c r="F101" s="243">
        <v>63</v>
      </c>
      <c r="G101" s="281">
        <v>11</v>
      </c>
      <c r="H101" s="243">
        <v>78</v>
      </c>
      <c r="I101" s="281">
        <v>12</v>
      </c>
      <c r="J101" s="243">
        <v>86</v>
      </c>
      <c r="K101" s="243"/>
      <c r="L101" s="243"/>
      <c r="M101" s="243"/>
      <c r="N101" s="243"/>
      <c r="O101" s="243" t="s">
        <v>932</v>
      </c>
      <c r="P101" s="243" t="s">
        <v>117</v>
      </c>
      <c r="Q101" s="243" t="s">
        <v>397</v>
      </c>
      <c r="R101" s="306">
        <v>3</v>
      </c>
      <c r="S101" s="323">
        <v>18000</v>
      </c>
      <c r="T101" s="218">
        <v>22.66</v>
      </c>
      <c r="U101" s="218">
        <v>1258.88</v>
      </c>
      <c r="V101" s="222" t="s">
        <v>171</v>
      </c>
      <c r="W101" s="222" t="s">
        <v>167</v>
      </c>
      <c r="X101" s="243" t="s">
        <v>153</v>
      </c>
      <c r="Y101" s="243" t="s">
        <v>117</v>
      </c>
      <c r="Z101" s="243" t="s">
        <v>397</v>
      </c>
      <c r="AA101" s="243">
        <v>1</v>
      </c>
      <c r="AB101" s="243">
        <v>6500</v>
      </c>
      <c r="AC101" s="218">
        <v>8.14</v>
      </c>
      <c r="AD101" s="218">
        <f>AC101*1000000/AB101</f>
        <v>1252.3076923076924</v>
      </c>
      <c r="AE101" s="222" t="s">
        <v>177</v>
      </c>
      <c r="AF101" s="222" t="s">
        <v>178</v>
      </c>
      <c r="AG101" s="291"/>
    </row>
    <row r="102" spans="1:33" ht="22.5" customHeight="1">
      <c r="A102" s="267"/>
      <c r="B102" s="270"/>
      <c r="C102" s="271"/>
      <c r="D102" s="268"/>
      <c r="E102" s="281"/>
      <c r="F102" s="243"/>
      <c r="G102" s="281"/>
      <c r="H102" s="243"/>
      <c r="I102" s="281"/>
      <c r="J102" s="243"/>
      <c r="K102" s="243"/>
      <c r="L102" s="243"/>
      <c r="M102" s="243"/>
      <c r="N102" s="243"/>
      <c r="O102" s="243"/>
      <c r="P102" s="243"/>
      <c r="Q102" s="243"/>
      <c r="R102" s="306"/>
      <c r="S102" s="323"/>
      <c r="T102" s="218"/>
      <c r="U102" s="218"/>
      <c r="V102" s="222"/>
      <c r="W102" s="222"/>
      <c r="X102" s="243"/>
      <c r="Y102" s="243"/>
      <c r="Z102" s="243"/>
      <c r="AA102" s="243"/>
      <c r="AB102" s="243"/>
      <c r="AC102" s="218"/>
      <c r="AD102" s="218"/>
      <c r="AE102" s="222"/>
      <c r="AF102" s="222"/>
      <c r="AG102" s="291"/>
    </row>
    <row r="103" spans="1:33" ht="24.75" customHeight="1">
      <c r="A103" s="267">
        <v>27</v>
      </c>
      <c r="B103" s="269" t="s">
        <v>209</v>
      </c>
      <c r="C103" s="271" t="s">
        <v>445</v>
      </c>
      <c r="D103" s="268" t="s">
        <v>444</v>
      </c>
      <c r="E103" s="243">
        <v>13.515</v>
      </c>
      <c r="F103" s="243">
        <v>49</v>
      </c>
      <c r="G103" s="243">
        <v>16.431</v>
      </c>
      <c r="H103" s="243">
        <v>63</v>
      </c>
      <c r="I103" s="281">
        <v>27.015</v>
      </c>
      <c r="J103" s="243">
        <v>86</v>
      </c>
      <c r="K103" s="243"/>
      <c r="L103" s="243"/>
      <c r="M103" s="243"/>
      <c r="N103" s="243"/>
      <c r="O103" s="243" t="s">
        <v>81</v>
      </c>
      <c r="P103" s="243" t="s">
        <v>116</v>
      </c>
      <c r="Q103" s="243" t="s">
        <v>165</v>
      </c>
      <c r="R103" s="243">
        <v>203</v>
      </c>
      <c r="S103" s="243"/>
      <c r="T103" s="218">
        <v>1.52</v>
      </c>
      <c r="U103" s="218">
        <v>7487.68</v>
      </c>
      <c r="V103" s="222" t="s">
        <v>171</v>
      </c>
      <c r="W103" s="222" t="s">
        <v>167</v>
      </c>
      <c r="X103" s="243"/>
      <c r="Y103" s="243"/>
      <c r="Z103" s="243"/>
      <c r="AA103" s="243"/>
      <c r="AB103" s="243"/>
      <c r="AC103" s="218"/>
      <c r="AD103" s="243"/>
      <c r="AE103" s="278"/>
      <c r="AF103" s="222"/>
      <c r="AG103" s="291"/>
    </row>
    <row r="104" spans="1:33" ht="24.75" customHeight="1">
      <c r="A104" s="267"/>
      <c r="B104" s="269"/>
      <c r="C104" s="271"/>
      <c r="D104" s="268"/>
      <c r="E104" s="243"/>
      <c r="F104" s="243"/>
      <c r="G104" s="243"/>
      <c r="H104" s="243"/>
      <c r="I104" s="281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18"/>
      <c r="U104" s="218"/>
      <c r="V104" s="222"/>
      <c r="W104" s="222"/>
      <c r="X104" s="243"/>
      <c r="Y104" s="243"/>
      <c r="Z104" s="243"/>
      <c r="AA104" s="243"/>
      <c r="AB104" s="243"/>
      <c r="AC104" s="218"/>
      <c r="AD104" s="243"/>
      <c r="AE104" s="278"/>
      <c r="AF104" s="222"/>
      <c r="AG104" s="291"/>
    </row>
    <row r="105" spans="1:33" ht="32.25" customHeight="1">
      <c r="A105" s="267"/>
      <c r="B105" s="270"/>
      <c r="C105" s="271"/>
      <c r="D105" s="268"/>
      <c r="E105" s="243"/>
      <c r="F105" s="243"/>
      <c r="G105" s="243"/>
      <c r="H105" s="243"/>
      <c r="I105" s="281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18"/>
      <c r="U105" s="218"/>
      <c r="V105" s="222"/>
      <c r="W105" s="222"/>
      <c r="X105" s="243"/>
      <c r="Y105" s="243"/>
      <c r="Z105" s="243"/>
      <c r="AA105" s="243"/>
      <c r="AB105" s="243"/>
      <c r="AC105" s="218"/>
      <c r="AD105" s="243"/>
      <c r="AE105" s="278"/>
      <c r="AF105" s="222"/>
      <c r="AG105" s="291"/>
    </row>
    <row r="106" spans="1:33" ht="23.25" customHeight="1">
      <c r="A106" s="16">
        <v>28</v>
      </c>
      <c r="B106" s="133" t="s">
        <v>210</v>
      </c>
      <c r="C106" s="17" t="s">
        <v>447</v>
      </c>
      <c r="D106" s="24" t="s">
        <v>446</v>
      </c>
      <c r="E106" s="65">
        <v>9</v>
      </c>
      <c r="F106" s="1">
        <v>63</v>
      </c>
      <c r="G106" s="65">
        <v>15.7</v>
      </c>
      <c r="H106" s="1">
        <v>91</v>
      </c>
      <c r="I106" s="65">
        <v>15.7</v>
      </c>
      <c r="J106" s="1">
        <v>92</v>
      </c>
      <c r="K106" s="1"/>
      <c r="L106" s="1"/>
      <c r="M106" s="1"/>
      <c r="N106" s="1"/>
      <c r="O106" s="1"/>
      <c r="P106" s="1"/>
      <c r="Q106" s="1"/>
      <c r="R106" s="1"/>
      <c r="S106" s="1"/>
      <c r="T106" s="4"/>
      <c r="U106" s="4"/>
      <c r="V106" s="18"/>
      <c r="W106" s="18"/>
      <c r="X106" s="1"/>
      <c r="Y106" s="1"/>
      <c r="Z106" s="1"/>
      <c r="AA106" s="1"/>
      <c r="AB106" s="1"/>
      <c r="AC106" s="4"/>
      <c r="AD106" s="1"/>
      <c r="AE106" s="1"/>
      <c r="AF106" s="4"/>
      <c r="AG106" s="291"/>
    </row>
    <row r="107" spans="1:33" ht="24" customHeight="1">
      <c r="A107" s="267">
        <v>29</v>
      </c>
      <c r="B107" s="269" t="s">
        <v>211</v>
      </c>
      <c r="C107" s="271" t="s">
        <v>449</v>
      </c>
      <c r="D107" s="268" t="s">
        <v>448</v>
      </c>
      <c r="E107" s="281">
        <v>1.2</v>
      </c>
      <c r="F107" s="243">
        <v>35</v>
      </c>
      <c r="G107" s="281">
        <v>1.2</v>
      </c>
      <c r="H107" s="243">
        <v>36</v>
      </c>
      <c r="I107" s="281">
        <v>1.2</v>
      </c>
      <c r="J107" s="243">
        <v>38</v>
      </c>
      <c r="K107" s="243"/>
      <c r="L107" s="243"/>
      <c r="M107" s="243"/>
      <c r="N107" s="243"/>
      <c r="O107" s="243"/>
      <c r="P107" s="243"/>
      <c r="Q107" s="243"/>
      <c r="R107" s="243"/>
      <c r="S107" s="243"/>
      <c r="T107" s="218"/>
      <c r="U107" s="218"/>
      <c r="V107" s="222"/>
      <c r="W107" s="222"/>
      <c r="X107" s="243" t="s">
        <v>119</v>
      </c>
      <c r="Y107" s="243" t="s">
        <v>116</v>
      </c>
      <c r="Z107" s="243" t="s">
        <v>165</v>
      </c>
      <c r="AA107" s="243">
        <v>46</v>
      </c>
      <c r="AB107" s="237"/>
      <c r="AC107" s="218">
        <v>0.367704</v>
      </c>
      <c r="AD107" s="218">
        <v>8043.48</v>
      </c>
      <c r="AE107" s="222" t="s">
        <v>177</v>
      </c>
      <c r="AF107" s="222" t="s">
        <v>178</v>
      </c>
      <c r="AG107" s="291"/>
    </row>
    <row r="108" spans="1:33" ht="24" customHeight="1">
      <c r="A108" s="267"/>
      <c r="B108" s="270"/>
      <c r="C108" s="271"/>
      <c r="D108" s="268"/>
      <c r="E108" s="281"/>
      <c r="F108" s="243"/>
      <c r="G108" s="281"/>
      <c r="H108" s="243"/>
      <c r="I108" s="281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18"/>
      <c r="U108" s="218"/>
      <c r="V108" s="222"/>
      <c r="W108" s="222"/>
      <c r="X108" s="243"/>
      <c r="Y108" s="243"/>
      <c r="Z108" s="243"/>
      <c r="AA108" s="243"/>
      <c r="AB108" s="238"/>
      <c r="AC108" s="218"/>
      <c r="AD108" s="218"/>
      <c r="AE108" s="222"/>
      <c r="AF108" s="222"/>
      <c r="AG108" s="291"/>
    </row>
    <row r="109" spans="1:33" ht="24" customHeight="1">
      <c r="A109" s="267">
        <v>30</v>
      </c>
      <c r="B109" s="269" t="s">
        <v>212</v>
      </c>
      <c r="C109" s="271" t="s">
        <v>451</v>
      </c>
      <c r="D109" s="268" t="s">
        <v>450</v>
      </c>
      <c r="E109" s="281">
        <v>0.45</v>
      </c>
      <c r="F109" s="243">
        <v>25</v>
      </c>
      <c r="G109" s="281">
        <v>0.45</v>
      </c>
      <c r="H109" s="243">
        <v>33</v>
      </c>
      <c r="I109" s="281">
        <v>0.45</v>
      </c>
      <c r="J109" s="243">
        <v>39</v>
      </c>
      <c r="K109" s="243"/>
      <c r="L109" s="243"/>
      <c r="M109" s="243"/>
      <c r="N109" s="243"/>
      <c r="O109" s="243"/>
      <c r="P109" s="243"/>
      <c r="Q109" s="243"/>
      <c r="R109" s="243"/>
      <c r="S109" s="243"/>
      <c r="T109" s="218"/>
      <c r="U109" s="218"/>
      <c r="V109" s="222"/>
      <c r="W109" s="222"/>
      <c r="X109" s="243" t="s">
        <v>120</v>
      </c>
      <c r="Y109" s="243" t="s">
        <v>116</v>
      </c>
      <c r="Z109" s="243" t="s">
        <v>165</v>
      </c>
      <c r="AA109" s="243">
        <v>43</v>
      </c>
      <c r="AB109" s="237"/>
      <c r="AC109" s="218">
        <v>0.343723</v>
      </c>
      <c r="AD109" s="218">
        <v>7906.7</v>
      </c>
      <c r="AE109" s="222" t="s">
        <v>177</v>
      </c>
      <c r="AF109" s="222" t="s">
        <v>178</v>
      </c>
      <c r="AG109" s="291"/>
    </row>
    <row r="110" spans="1:33" ht="24" customHeight="1">
      <c r="A110" s="267"/>
      <c r="B110" s="270"/>
      <c r="C110" s="271"/>
      <c r="D110" s="268"/>
      <c r="E110" s="281"/>
      <c r="F110" s="243"/>
      <c r="G110" s="281"/>
      <c r="H110" s="243"/>
      <c r="I110" s="281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18"/>
      <c r="U110" s="218"/>
      <c r="V110" s="222"/>
      <c r="W110" s="222"/>
      <c r="X110" s="243"/>
      <c r="Y110" s="243"/>
      <c r="Z110" s="243"/>
      <c r="AA110" s="243"/>
      <c r="AB110" s="238"/>
      <c r="AC110" s="218"/>
      <c r="AD110" s="218"/>
      <c r="AE110" s="222"/>
      <c r="AF110" s="222"/>
      <c r="AG110" s="291"/>
    </row>
    <row r="111" spans="1:33" ht="24.75" customHeight="1">
      <c r="A111" s="267">
        <v>31</v>
      </c>
      <c r="B111" s="269" t="s">
        <v>213</v>
      </c>
      <c r="C111" s="271" t="s">
        <v>453</v>
      </c>
      <c r="D111" s="268" t="s">
        <v>452</v>
      </c>
      <c r="E111" s="281">
        <v>6.8</v>
      </c>
      <c r="F111" s="243">
        <v>40</v>
      </c>
      <c r="G111" s="281">
        <v>12.8</v>
      </c>
      <c r="H111" s="243">
        <v>69</v>
      </c>
      <c r="I111" s="281">
        <v>16.3</v>
      </c>
      <c r="J111" s="243">
        <v>84</v>
      </c>
      <c r="K111" s="243"/>
      <c r="L111" s="243"/>
      <c r="M111" s="243"/>
      <c r="N111" s="243"/>
      <c r="O111" s="243" t="s">
        <v>199</v>
      </c>
      <c r="P111" s="243" t="s">
        <v>117</v>
      </c>
      <c r="Q111" s="243" t="s">
        <v>397</v>
      </c>
      <c r="R111" s="243">
        <v>6</v>
      </c>
      <c r="S111" s="243">
        <v>36000</v>
      </c>
      <c r="T111" s="218">
        <v>42.38</v>
      </c>
      <c r="U111" s="218">
        <v>1177.22</v>
      </c>
      <c r="V111" s="222" t="s">
        <v>171</v>
      </c>
      <c r="W111" s="222" t="s">
        <v>167</v>
      </c>
      <c r="X111" s="243" t="s">
        <v>129</v>
      </c>
      <c r="Y111" s="243" t="s">
        <v>117</v>
      </c>
      <c r="Z111" s="243" t="s">
        <v>397</v>
      </c>
      <c r="AA111" s="243">
        <v>5.3</v>
      </c>
      <c r="AB111" s="243">
        <v>37100</v>
      </c>
      <c r="AC111" s="218">
        <v>46.48</v>
      </c>
      <c r="AD111" s="218">
        <f>AC111*1000000/AB111</f>
        <v>1252.8301886792453</v>
      </c>
      <c r="AE111" s="222" t="s">
        <v>177</v>
      </c>
      <c r="AF111" s="222" t="s">
        <v>178</v>
      </c>
      <c r="AG111" s="291"/>
    </row>
    <row r="112" spans="1:33" ht="36.75" customHeight="1">
      <c r="A112" s="267"/>
      <c r="B112" s="270"/>
      <c r="C112" s="271"/>
      <c r="D112" s="268"/>
      <c r="E112" s="281"/>
      <c r="F112" s="243"/>
      <c r="G112" s="281"/>
      <c r="H112" s="243"/>
      <c r="I112" s="281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18"/>
      <c r="U112" s="218"/>
      <c r="V112" s="222"/>
      <c r="W112" s="222"/>
      <c r="X112" s="243"/>
      <c r="Y112" s="243"/>
      <c r="Z112" s="243"/>
      <c r="AA112" s="243"/>
      <c r="AB112" s="243"/>
      <c r="AC112" s="218"/>
      <c r="AD112" s="218"/>
      <c r="AE112" s="222"/>
      <c r="AF112" s="222"/>
      <c r="AG112" s="291"/>
    </row>
    <row r="113" spans="1:33" ht="35.25" customHeight="1">
      <c r="A113" s="16">
        <v>32</v>
      </c>
      <c r="B113" s="135" t="s">
        <v>214</v>
      </c>
      <c r="C113" s="17" t="s">
        <v>455</v>
      </c>
      <c r="D113" s="24" t="s">
        <v>454</v>
      </c>
      <c r="E113" s="65">
        <v>16</v>
      </c>
      <c r="F113" s="1">
        <v>27</v>
      </c>
      <c r="G113" s="65">
        <v>26</v>
      </c>
      <c r="H113" s="1">
        <v>35</v>
      </c>
      <c r="I113" s="65">
        <v>26</v>
      </c>
      <c r="J113" s="1">
        <v>40</v>
      </c>
      <c r="K113" s="1"/>
      <c r="L113" s="1"/>
      <c r="M113" s="1"/>
      <c r="N113" s="1"/>
      <c r="O113" s="1"/>
      <c r="P113" s="1"/>
      <c r="Q113" s="1"/>
      <c r="R113" s="1"/>
      <c r="S113" s="1"/>
      <c r="T113" s="4"/>
      <c r="U113" s="4"/>
      <c r="V113" s="18"/>
      <c r="W113" s="18"/>
      <c r="X113" s="1" t="s">
        <v>130</v>
      </c>
      <c r="Y113" s="1" t="s">
        <v>126</v>
      </c>
      <c r="Z113" s="1" t="s">
        <v>397</v>
      </c>
      <c r="AA113" s="1">
        <v>3.69</v>
      </c>
      <c r="AB113" s="1">
        <v>25813</v>
      </c>
      <c r="AC113" s="4">
        <v>73.7707</v>
      </c>
      <c r="AD113" s="4">
        <f>AC113*1000000/AB113</f>
        <v>2857.8894355557277</v>
      </c>
      <c r="AE113" s="99">
        <v>43101</v>
      </c>
      <c r="AF113" s="99">
        <v>43374</v>
      </c>
      <c r="AG113" s="291"/>
    </row>
    <row r="114" spans="1:33" ht="24.75" customHeight="1">
      <c r="A114" s="267">
        <v>33</v>
      </c>
      <c r="B114" s="269" t="s">
        <v>215</v>
      </c>
      <c r="C114" s="271" t="s">
        <v>457</v>
      </c>
      <c r="D114" s="268" t="s">
        <v>456</v>
      </c>
      <c r="E114" s="243">
        <v>9.199</v>
      </c>
      <c r="F114" s="243">
        <v>56</v>
      </c>
      <c r="G114" s="243">
        <v>13.389</v>
      </c>
      <c r="H114" s="243">
        <v>82</v>
      </c>
      <c r="I114" s="243">
        <v>13.389</v>
      </c>
      <c r="J114" s="243">
        <v>82</v>
      </c>
      <c r="K114" s="243"/>
      <c r="L114" s="243"/>
      <c r="M114" s="243"/>
      <c r="N114" s="243"/>
      <c r="O114" s="243" t="s">
        <v>200</v>
      </c>
      <c r="P114" s="243" t="s">
        <v>117</v>
      </c>
      <c r="Q114" s="243" t="s">
        <v>397</v>
      </c>
      <c r="R114" s="243">
        <v>4.19</v>
      </c>
      <c r="S114" s="243">
        <v>31425</v>
      </c>
      <c r="T114" s="218">
        <v>33.96</v>
      </c>
      <c r="U114" s="218">
        <v>1080.67</v>
      </c>
      <c r="V114" s="222" t="s">
        <v>171</v>
      </c>
      <c r="W114" s="222" t="s">
        <v>167</v>
      </c>
      <c r="X114" s="243" t="s">
        <v>82</v>
      </c>
      <c r="Y114" s="243" t="s">
        <v>116</v>
      </c>
      <c r="Z114" s="243" t="s">
        <v>165</v>
      </c>
      <c r="AA114" s="243">
        <v>73</v>
      </c>
      <c r="AB114" s="237"/>
      <c r="AC114" s="218">
        <v>0.577492</v>
      </c>
      <c r="AD114" s="218">
        <v>7945.21</v>
      </c>
      <c r="AE114" s="222" t="s">
        <v>177</v>
      </c>
      <c r="AF114" s="222" t="s">
        <v>178</v>
      </c>
      <c r="AG114" s="291"/>
    </row>
    <row r="115" spans="1:33" ht="30.75" customHeight="1">
      <c r="A115" s="267"/>
      <c r="B115" s="270"/>
      <c r="C115" s="271"/>
      <c r="D115" s="268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18"/>
      <c r="U115" s="218"/>
      <c r="V115" s="222"/>
      <c r="W115" s="222"/>
      <c r="X115" s="243"/>
      <c r="Y115" s="243"/>
      <c r="Z115" s="243"/>
      <c r="AA115" s="243"/>
      <c r="AB115" s="238"/>
      <c r="AC115" s="218"/>
      <c r="AD115" s="218"/>
      <c r="AE115" s="222"/>
      <c r="AF115" s="222"/>
      <c r="AG115" s="291"/>
    </row>
    <row r="116" spans="1:33" ht="24" customHeight="1">
      <c r="A116" s="267">
        <v>34</v>
      </c>
      <c r="B116" s="269" t="s">
        <v>216</v>
      </c>
      <c r="C116" s="271" t="s">
        <v>459</v>
      </c>
      <c r="D116" s="268" t="s">
        <v>458</v>
      </c>
      <c r="E116" s="281">
        <v>0.6</v>
      </c>
      <c r="F116" s="243">
        <v>27</v>
      </c>
      <c r="G116" s="281">
        <v>0.6</v>
      </c>
      <c r="H116" s="243">
        <v>39</v>
      </c>
      <c r="I116" s="281">
        <v>4.6</v>
      </c>
      <c r="J116" s="243">
        <v>94</v>
      </c>
      <c r="K116" s="243"/>
      <c r="L116" s="243"/>
      <c r="M116" s="243"/>
      <c r="N116" s="243"/>
      <c r="O116" s="243" t="s">
        <v>83</v>
      </c>
      <c r="P116" s="243" t="s">
        <v>113</v>
      </c>
      <c r="Q116" s="243" t="s">
        <v>173</v>
      </c>
      <c r="R116" s="243">
        <v>546</v>
      </c>
      <c r="S116" s="243"/>
      <c r="T116" s="218">
        <v>2.59</v>
      </c>
      <c r="U116" s="218">
        <v>4743.59</v>
      </c>
      <c r="V116" s="222" t="s">
        <v>171</v>
      </c>
      <c r="W116" s="222" t="s">
        <v>167</v>
      </c>
      <c r="X116" s="243"/>
      <c r="Y116" s="243"/>
      <c r="Z116" s="243"/>
      <c r="AA116" s="243"/>
      <c r="AB116" s="237"/>
      <c r="AC116" s="218"/>
      <c r="AD116" s="243"/>
      <c r="AE116" s="222"/>
      <c r="AF116" s="222"/>
      <c r="AG116" s="291"/>
    </row>
    <row r="117" spans="1:33" ht="24" customHeight="1">
      <c r="A117" s="267"/>
      <c r="B117" s="269"/>
      <c r="C117" s="271"/>
      <c r="D117" s="268"/>
      <c r="E117" s="281"/>
      <c r="F117" s="243"/>
      <c r="G117" s="281"/>
      <c r="H117" s="243"/>
      <c r="I117" s="281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18"/>
      <c r="U117" s="218"/>
      <c r="V117" s="222"/>
      <c r="W117" s="222"/>
      <c r="X117" s="243"/>
      <c r="Y117" s="243"/>
      <c r="Z117" s="243"/>
      <c r="AA117" s="243"/>
      <c r="AB117" s="238"/>
      <c r="AC117" s="218"/>
      <c r="AD117" s="243"/>
      <c r="AE117" s="222"/>
      <c r="AF117" s="222"/>
      <c r="AG117" s="291"/>
    </row>
    <row r="118" spans="1:33" ht="24" customHeight="1">
      <c r="A118" s="267"/>
      <c r="B118" s="270"/>
      <c r="C118" s="271"/>
      <c r="D118" s="268"/>
      <c r="E118" s="281"/>
      <c r="F118" s="243"/>
      <c r="G118" s="281"/>
      <c r="H118" s="243"/>
      <c r="I118" s="281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18"/>
      <c r="U118" s="218"/>
      <c r="V118" s="222"/>
      <c r="W118" s="222"/>
      <c r="X118" s="1" t="s">
        <v>88</v>
      </c>
      <c r="Y118" s="1" t="s">
        <v>117</v>
      </c>
      <c r="Z118" s="1" t="s">
        <v>397</v>
      </c>
      <c r="AA118" s="1">
        <v>4</v>
      </c>
      <c r="AB118" s="1">
        <v>28000</v>
      </c>
      <c r="AC118" s="4">
        <v>34.49056</v>
      </c>
      <c r="AD118" s="4">
        <v>1231.79</v>
      </c>
      <c r="AE118" s="18" t="s">
        <v>177</v>
      </c>
      <c r="AF118" s="18" t="s">
        <v>178</v>
      </c>
      <c r="AG118" s="291"/>
    </row>
    <row r="119" spans="1:33" ht="25.5" customHeight="1">
      <c r="A119" s="267">
        <v>35</v>
      </c>
      <c r="B119" s="269" t="s">
        <v>217</v>
      </c>
      <c r="C119" s="271" t="s">
        <v>461</v>
      </c>
      <c r="D119" s="268" t="s">
        <v>460</v>
      </c>
      <c r="E119" s="281">
        <v>0.1</v>
      </c>
      <c r="F119" s="243">
        <v>18</v>
      </c>
      <c r="G119" s="281">
        <v>0.1</v>
      </c>
      <c r="H119" s="243">
        <v>34</v>
      </c>
      <c r="I119" s="281">
        <v>6.1</v>
      </c>
      <c r="J119" s="243">
        <v>75</v>
      </c>
      <c r="K119" s="243"/>
      <c r="L119" s="243"/>
      <c r="M119" s="243"/>
      <c r="N119" s="243"/>
      <c r="O119" s="285" t="s">
        <v>190</v>
      </c>
      <c r="P119" s="285" t="s">
        <v>113</v>
      </c>
      <c r="Q119" s="285" t="s">
        <v>173</v>
      </c>
      <c r="R119" s="285">
        <v>80</v>
      </c>
      <c r="S119" s="285"/>
      <c r="T119" s="286">
        <v>0.37</v>
      </c>
      <c r="U119" s="286">
        <f>T119/R119*1000000</f>
        <v>4625</v>
      </c>
      <c r="V119" s="266" t="s">
        <v>171</v>
      </c>
      <c r="W119" s="266" t="s">
        <v>167</v>
      </c>
      <c r="X119" s="243" t="s">
        <v>123</v>
      </c>
      <c r="Y119" s="243" t="s">
        <v>117</v>
      </c>
      <c r="Z119" s="243" t="s">
        <v>397</v>
      </c>
      <c r="AA119" s="243">
        <v>6</v>
      </c>
      <c r="AB119" s="243">
        <v>36000</v>
      </c>
      <c r="AC119" s="218">
        <v>38.8</v>
      </c>
      <c r="AD119" s="218">
        <f>AC119*1000000/AB119</f>
        <v>1077.7777777777778</v>
      </c>
      <c r="AE119" s="222" t="s">
        <v>177</v>
      </c>
      <c r="AF119" s="222" t="s">
        <v>178</v>
      </c>
      <c r="AG119" s="291"/>
    </row>
    <row r="120" spans="1:33" ht="25.5" customHeight="1">
      <c r="A120" s="267"/>
      <c r="B120" s="270"/>
      <c r="C120" s="271"/>
      <c r="D120" s="268"/>
      <c r="E120" s="281"/>
      <c r="F120" s="243"/>
      <c r="G120" s="281"/>
      <c r="H120" s="243"/>
      <c r="I120" s="281"/>
      <c r="J120" s="243"/>
      <c r="K120" s="243"/>
      <c r="L120" s="243"/>
      <c r="M120" s="243"/>
      <c r="N120" s="243"/>
      <c r="O120" s="285"/>
      <c r="P120" s="285"/>
      <c r="Q120" s="285"/>
      <c r="R120" s="285"/>
      <c r="S120" s="285"/>
      <c r="T120" s="286"/>
      <c r="U120" s="286"/>
      <c r="V120" s="266"/>
      <c r="W120" s="266"/>
      <c r="X120" s="243"/>
      <c r="Y120" s="243"/>
      <c r="Z120" s="243"/>
      <c r="AA120" s="243"/>
      <c r="AB120" s="243"/>
      <c r="AC120" s="218"/>
      <c r="AD120" s="218"/>
      <c r="AE120" s="222"/>
      <c r="AF120" s="222"/>
      <c r="AG120" s="291"/>
    </row>
    <row r="121" spans="1:33" ht="25.5" customHeight="1">
      <c r="A121" s="267">
        <v>36</v>
      </c>
      <c r="B121" s="269" t="s">
        <v>218</v>
      </c>
      <c r="C121" s="271" t="s">
        <v>160</v>
      </c>
      <c r="D121" s="268" t="s">
        <v>154</v>
      </c>
      <c r="E121" s="281">
        <v>4</v>
      </c>
      <c r="F121" s="243">
        <v>41</v>
      </c>
      <c r="G121" s="281">
        <v>4</v>
      </c>
      <c r="H121" s="243">
        <v>41</v>
      </c>
      <c r="I121" s="281">
        <v>4</v>
      </c>
      <c r="J121" s="243">
        <v>41</v>
      </c>
      <c r="K121" s="243"/>
      <c r="L121" s="243"/>
      <c r="M121" s="243"/>
      <c r="N121" s="243"/>
      <c r="O121" s="243"/>
      <c r="P121" s="243"/>
      <c r="Q121" s="243"/>
      <c r="R121" s="243"/>
      <c r="S121" s="243"/>
      <c r="T121" s="218"/>
      <c r="U121" s="218"/>
      <c r="V121" s="222"/>
      <c r="W121" s="222"/>
      <c r="X121" s="243" t="s">
        <v>155</v>
      </c>
      <c r="Y121" s="243" t="s">
        <v>113</v>
      </c>
      <c r="Z121" s="243" t="s">
        <v>173</v>
      </c>
      <c r="AA121" s="243">
        <v>1960</v>
      </c>
      <c r="AB121" s="237"/>
      <c r="AC121" s="218">
        <v>9.9</v>
      </c>
      <c r="AD121" s="218">
        <f>AC121*1000000/AA121</f>
        <v>5051.0204081632655</v>
      </c>
      <c r="AE121" s="222" t="s">
        <v>177</v>
      </c>
      <c r="AF121" s="222" t="s">
        <v>178</v>
      </c>
      <c r="AG121" s="291"/>
    </row>
    <row r="122" spans="1:33" ht="25.5" customHeight="1">
      <c r="A122" s="267"/>
      <c r="B122" s="270"/>
      <c r="C122" s="271"/>
      <c r="D122" s="268"/>
      <c r="E122" s="281"/>
      <c r="F122" s="243"/>
      <c r="G122" s="281"/>
      <c r="H122" s="243"/>
      <c r="I122" s="281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18"/>
      <c r="U122" s="218"/>
      <c r="V122" s="222"/>
      <c r="W122" s="222"/>
      <c r="X122" s="243"/>
      <c r="Y122" s="243"/>
      <c r="Z122" s="243"/>
      <c r="AA122" s="243"/>
      <c r="AB122" s="238"/>
      <c r="AC122" s="218"/>
      <c r="AD122" s="218"/>
      <c r="AE122" s="222"/>
      <c r="AF122" s="222"/>
      <c r="AG122" s="291"/>
    </row>
    <row r="123" spans="1:33" ht="25.5">
      <c r="A123" s="16">
        <v>37</v>
      </c>
      <c r="B123" s="133" t="s">
        <v>219</v>
      </c>
      <c r="C123" s="17" t="s">
        <v>463</v>
      </c>
      <c r="D123" s="24" t="s">
        <v>462</v>
      </c>
      <c r="E123" s="65">
        <v>9.5</v>
      </c>
      <c r="F123" s="1">
        <v>43</v>
      </c>
      <c r="G123" s="65">
        <v>9.5</v>
      </c>
      <c r="H123" s="1">
        <v>43</v>
      </c>
      <c r="I123" s="65">
        <v>9.5</v>
      </c>
      <c r="J123" s="1">
        <v>43</v>
      </c>
      <c r="K123" s="1"/>
      <c r="L123" s="1"/>
      <c r="M123" s="1"/>
      <c r="N123" s="1"/>
      <c r="O123" s="1"/>
      <c r="P123" s="1"/>
      <c r="Q123" s="1"/>
      <c r="R123" s="1"/>
      <c r="S123" s="1"/>
      <c r="T123" s="4"/>
      <c r="U123" s="4"/>
      <c r="V123" s="18"/>
      <c r="W123" s="18"/>
      <c r="X123" s="1"/>
      <c r="Y123" s="1"/>
      <c r="Z123" s="1"/>
      <c r="AA123" s="1"/>
      <c r="AB123" s="1"/>
      <c r="AC123" s="4"/>
      <c r="AD123" s="1"/>
      <c r="AE123" s="1"/>
      <c r="AF123" s="4"/>
      <c r="AG123" s="291"/>
    </row>
    <row r="124" spans="1:33" ht="22.5" customHeight="1">
      <c r="A124" s="267">
        <v>38</v>
      </c>
      <c r="B124" s="269" t="s">
        <v>220</v>
      </c>
      <c r="C124" s="271" t="s">
        <v>465</v>
      </c>
      <c r="D124" s="268" t="s">
        <v>464</v>
      </c>
      <c r="E124" s="281">
        <v>90.73</v>
      </c>
      <c r="F124" s="243">
        <v>83</v>
      </c>
      <c r="G124" s="281">
        <v>96.23</v>
      </c>
      <c r="H124" s="243">
        <v>88</v>
      </c>
      <c r="I124" s="281">
        <v>109.13</v>
      </c>
      <c r="J124" s="243">
        <v>94</v>
      </c>
      <c r="K124" s="243" t="s">
        <v>106</v>
      </c>
      <c r="L124" s="265" t="s">
        <v>92</v>
      </c>
      <c r="M124" s="243" t="s">
        <v>106</v>
      </c>
      <c r="N124" s="243" t="s">
        <v>106</v>
      </c>
      <c r="O124" s="243" t="s">
        <v>201</v>
      </c>
      <c r="P124" s="243" t="s">
        <v>117</v>
      </c>
      <c r="Q124" s="243" t="s">
        <v>397</v>
      </c>
      <c r="R124" s="243">
        <v>2</v>
      </c>
      <c r="S124" s="243">
        <v>18000</v>
      </c>
      <c r="T124" s="218">
        <v>18.24</v>
      </c>
      <c r="U124" s="218">
        <v>1013.33</v>
      </c>
      <c r="V124" s="222" t="s">
        <v>171</v>
      </c>
      <c r="W124" s="222" t="s">
        <v>167</v>
      </c>
      <c r="X124" s="243"/>
      <c r="Y124" s="243"/>
      <c r="Z124" s="243"/>
      <c r="AA124" s="243"/>
      <c r="AB124" s="243"/>
      <c r="AC124" s="218"/>
      <c r="AD124" s="243"/>
      <c r="AE124" s="278"/>
      <c r="AF124" s="222"/>
      <c r="AG124" s="291"/>
    </row>
    <row r="125" spans="1:33" ht="22.5" customHeight="1">
      <c r="A125" s="267"/>
      <c r="B125" s="269"/>
      <c r="C125" s="271"/>
      <c r="D125" s="268"/>
      <c r="E125" s="281"/>
      <c r="F125" s="243"/>
      <c r="G125" s="281"/>
      <c r="H125" s="243"/>
      <c r="I125" s="281"/>
      <c r="J125" s="243"/>
      <c r="K125" s="243"/>
      <c r="L125" s="265"/>
      <c r="M125" s="243"/>
      <c r="N125" s="243"/>
      <c r="O125" s="243"/>
      <c r="P125" s="243"/>
      <c r="Q125" s="243"/>
      <c r="R125" s="243"/>
      <c r="S125" s="243"/>
      <c r="T125" s="218"/>
      <c r="U125" s="218"/>
      <c r="V125" s="222"/>
      <c r="W125" s="222"/>
      <c r="X125" s="243"/>
      <c r="Y125" s="243"/>
      <c r="Z125" s="243"/>
      <c r="AA125" s="243"/>
      <c r="AB125" s="243"/>
      <c r="AC125" s="218"/>
      <c r="AD125" s="243"/>
      <c r="AE125" s="278"/>
      <c r="AF125" s="222"/>
      <c r="AG125" s="291"/>
    </row>
    <row r="126" spans="1:33" ht="37.5" customHeight="1">
      <c r="A126" s="267"/>
      <c r="B126" s="269"/>
      <c r="C126" s="271"/>
      <c r="D126" s="268"/>
      <c r="E126" s="281"/>
      <c r="F126" s="243"/>
      <c r="G126" s="281"/>
      <c r="H126" s="243"/>
      <c r="I126" s="281"/>
      <c r="J126" s="243"/>
      <c r="K126" s="243"/>
      <c r="L126" s="265"/>
      <c r="M126" s="243"/>
      <c r="N126" s="243"/>
      <c r="O126" s="1" t="s">
        <v>106</v>
      </c>
      <c r="P126" s="1" t="s">
        <v>116</v>
      </c>
      <c r="Q126" s="1" t="s">
        <v>165</v>
      </c>
      <c r="R126" s="1">
        <v>6</v>
      </c>
      <c r="S126" s="1"/>
      <c r="T126" s="4">
        <v>0.05</v>
      </c>
      <c r="U126" s="4">
        <v>8333.3</v>
      </c>
      <c r="V126" s="18" t="s">
        <v>171</v>
      </c>
      <c r="W126" s="18" t="s">
        <v>167</v>
      </c>
      <c r="X126" s="243"/>
      <c r="Y126" s="243"/>
      <c r="Z126" s="243"/>
      <c r="AA126" s="243"/>
      <c r="AB126" s="243"/>
      <c r="AC126" s="218"/>
      <c r="AD126" s="243"/>
      <c r="AE126" s="278"/>
      <c r="AF126" s="222"/>
      <c r="AG126" s="291"/>
    </row>
    <row r="127" spans="1:33" ht="76.5">
      <c r="A127" s="267"/>
      <c r="B127" s="270"/>
      <c r="C127" s="271"/>
      <c r="D127" s="268"/>
      <c r="E127" s="281"/>
      <c r="F127" s="243"/>
      <c r="G127" s="281"/>
      <c r="H127" s="243"/>
      <c r="I127" s="281"/>
      <c r="J127" s="243"/>
      <c r="K127" s="243"/>
      <c r="L127" s="265"/>
      <c r="M127" s="243"/>
      <c r="N127" s="243"/>
      <c r="O127" s="1" t="s">
        <v>891</v>
      </c>
      <c r="P127" s="1" t="s">
        <v>185</v>
      </c>
      <c r="Q127" s="1" t="s">
        <v>181</v>
      </c>
      <c r="R127" s="1" t="s">
        <v>186</v>
      </c>
      <c r="S127" s="1">
        <v>41558</v>
      </c>
      <c r="T127" s="4" t="s">
        <v>228</v>
      </c>
      <c r="U127" s="18" t="s">
        <v>229</v>
      </c>
      <c r="V127" s="18" t="s">
        <v>168</v>
      </c>
      <c r="W127" s="18" t="s">
        <v>172</v>
      </c>
      <c r="X127" s="243"/>
      <c r="Y127" s="243"/>
      <c r="Z127" s="243"/>
      <c r="AA127" s="243"/>
      <c r="AB127" s="243"/>
      <c r="AC127" s="218"/>
      <c r="AD127" s="243"/>
      <c r="AE127" s="278"/>
      <c r="AF127" s="222"/>
      <c r="AG127" s="291"/>
    </row>
    <row r="128" spans="1:33" ht="38.25">
      <c r="A128" s="16">
        <v>39</v>
      </c>
      <c r="B128" s="133" t="s">
        <v>221</v>
      </c>
      <c r="C128" s="17" t="s">
        <v>467</v>
      </c>
      <c r="D128" s="24" t="s">
        <v>466</v>
      </c>
      <c r="E128" s="65">
        <v>3.7</v>
      </c>
      <c r="F128" s="1">
        <v>22</v>
      </c>
      <c r="G128" s="65">
        <v>3.7</v>
      </c>
      <c r="H128" s="1">
        <v>29</v>
      </c>
      <c r="I128" s="65">
        <v>3.7</v>
      </c>
      <c r="J128" s="1">
        <v>33</v>
      </c>
      <c r="K128" s="1"/>
      <c r="L128" s="1"/>
      <c r="M128" s="1"/>
      <c r="N128" s="1"/>
      <c r="O128" s="1"/>
      <c r="P128" s="1"/>
      <c r="Q128" s="1"/>
      <c r="R128" s="1"/>
      <c r="S128" s="1"/>
      <c r="T128" s="4"/>
      <c r="U128" s="4"/>
      <c r="V128" s="18"/>
      <c r="W128" s="18"/>
      <c r="X128" s="1"/>
      <c r="Y128" s="1"/>
      <c r="Z128" s="1"/>
      <c r="AA128" s="1"/>
      <c r="AB128" s="1"/>
      <c r="AC128" s="4"/>
      <c r="AD128" s="1"/>
      <c r="AE128" s="1"/>
      <c r="AF128" s="4"/>
      <c r="AG128" s="291"/>
    </row>
    <row r="129" spans="1:33" ht="25.5">
      <c r="A129" s="16">
        <v>40</v>
      </c>
      <c r="B129" s="133" t="s">
        <v>222</v>
      </c>
      <c r="C129" s="17" t="s">
        <v>469</v>
      </c>
      <c r="D129" s="24" t="s">
        <v>468</v>
      </c>
      <c r="E129" s="65">
        <v>1</v>
      </c>
      <c r="F129" s="1">
        <v>28</v>
      </c>
      <c r="G129" s="65">
        <v>1</v>
      </c>
      <c r="H129" s="1">
        <v>39</v>
      </c>
      <c r="I129" s="65">
        <v>1</v>
      </c>
      <c r="J129" s="1">
        <v>43</v>
      </c>
      <c r="K129" s="1"/>
      <c r="L129" s="1"/>
      <c r="M129" s="1"/>
      <c r="N129" s="1"/>
      <c r="O129" s="1"/>
      <c r="P129" s="1"/>
      <c r="Q129" s="1"/>
      <c r="R129" s="1"/>
      <c r="S129" s="1"/>
      <c r="T129" s="4"/>
      <c r="U129" s="4"/>
      <c r="V129" s="18"/>
      <c r="W129" s="18"/>
      <c r="X129" s="1"/>
      <c r="Y129" s="1"/>
      <c r="Z129" s="1"/>
      <c r="AA129" s="1"/>
      <c r="AB129" s="1"/>
      <c r="AC129" s="4"/>
      <c r="AD129" s="1"/>
      <c r="AE129" s="1"/>
      <c r="AF129" s="4"/>
      <c r="AG129" s="291"/>
    </row>
    <row r="130" spans="1:33" ht="33.75" customHeight="1">
      <c r="A130" s="267">
        <v>41</v>
      </c>
      <c r="B130" s="269" t="s">
        <v>223</v>
      </c>
      <c r="C130" s="271" t="s">
        <v>471</v>
      </c>
      <c r="D130" s="268" t="s">
        <v>470</v>
      </c>
      <c r="E130" s="281">
        <v>3.85</v>
      </c>
      <c r="F130" s="243">
        <v>35</v>
      </c>
      <c r="G130" s="281">
        <v>3.85</v>
      </c>
      <c r="H130" s="243">
        <v>43</v>
      </c>
      <c r="I130" s="281">
        <v>5.85</v>
      </c>
      <c r="J130" s="243">
        <v>53</v>
      </c>
      <c r="K130" s="243"/>
      <c r="L130" s="243"/>
      <c r="M130" s="243"/>
      <c r="N130" s="243"/>
      <c r="O130" s="243"/>
      <c r="P130" s="243"/>
      <c r="Q130" s="237"/>
      <c r="R130" s="243"/>
      <c r="S130" s="237"/>
      <c r="T130" s="218"/>
      <c r="U130" s="216"/>
      <c r="V130" s="214"/>
      <c r="W130" s="214"/>
      <c r="X130" s="243"/>
      <c r="Y130" s="243"/>
      <c r="Z130" s="243"/>
      <c r="AA130" s="243"/>
      <c r="AB130" s="243"/>
      <c r="AC130" s="218"/>
      <c r="AD130" s="243"/>
      <c r="AE130" s="222"/>
      <c r="AF130" s="222"/>
      <c r="AG130" s="291"/>
    </row>
    <row r="131" spans="1:33" ht="12.75">
      <c r="A131" s="267"/>
      <c r="B131" s="270"/>
      <c r="C131" s="271"/>
      <c r="D131" s="268"/>
      <c r="E131" s="281"/>
      <c r="F131" s="243"/>
      <c r="G131" s="281"/>
      <c r="H131" s="243"/>
      <c r="I131" s="281"/>
      <c r="J131" s="243"/>
      <c r="K131" s="243"/>
      <c r="L131" s="243"/>
      <c r="M131" s="243"/>
      <c r="N131" s="243"/>
      <c r="O131" s="243"/>
      <c r="P131" s="243"/>
      <c r="Q131" s="238"/>
      <c r="R131" s="243"/>
      <c r="S131" s="238"/>
      <c r="T131" s="218"/>
      <c r="U131" s="217"/>
      <c r="V131" s="215"/>
      <c r="W131" s="215"/>
      <c r="X131" s="243"/>
      <c r="Y131" s="243"/>
      <c r="Z131" s="243"/>
      <c r="AA131" s="243"/>
      <c r="AB131" s="243"/>
      <c r="AC131" s="218"/>
      <c r="AD131" s="243"/>
      <c r="AE131" s="222"/>
      <c r="AF131" s="222"/>
      <c r="AG131" s="291"/>
    </row>
    <row r="132" spans="1:33" ht="27" customHeight="1">
      <c r="A132" s="16">
        <v>42</v>
      </c>
      <c r="B132" s="133" t="s">
        <v>224</v>
      </c>
      <c r="C132" s="17" t="s">
        <v>473</v>
      </c>
      <c r="D132" s="24" t="s">
        <v>472</v>
      </c>
      <c r="E132" s="65">
        <v>18</v>
      </c>
      <c r="F132" s="1">
        <v>56</v>
      </c>
      <c r="G132" s="65">
        <v>18</v>
      </c>
      <c r="H132" s="1">
        <v>56</v>
      </c>
      <c r="I132" s="65">
        <v>18</v>
      </c>
      <c r="J132" s="1">
        <v>56</v>
      </c>
      <c r="K132" s="1"/>
      <c r="L132" s="1"/>
      <c r="M132" s="1"/>
      <c r="N132" s="1"/>
      <c r="O132" s="1"/>
      <c r="P132" s="1"/>
      <c r="Q132" s="1"/>
      <c r="R132" s="1"/>
      <c r="S132" s="1"/>
      <c r="T132" s="4"/>
      <c r="U132" s="4"/>
      <c r="V132" s="18"/>
      <c r="W132" s="18"/>
      <c r="X132" s="1"/>
      <c r="Y132" s="1"/>
      <c r="Z132" s="1"/>
      <c r="AA132" s="1"/>
      <c r="AB132" s="1"/>
      <c r="AC132" s="4"/>
      <c r="AD132" s="1"/>
      <c r="AE132" s="1"/>
      <c r="AF132" s="4"/>
      <c r="AG132" s="291"/>
    </row>
    <row r="133" spans="1:33" ht="23.25" customHeight="1">
      <c r="A133" s="267">
        <v>43</v>
      </c>
      <c r="B133" s="269" t="s">
        <v>226</v>
      </c>
      <c r="C133" s="271" t="s">
        <v>475</v>
      </c>
      <c r="D133" s="268" t="s">
        <v>474</v>
      </c>
      <c r="E133" s="281">
        <v>2.5</v>
      </c>
      <c r="F133" s="243">
        <v>43</v>
      </c>
      <c r="G133" s="281">
        <v>7.5</v>
      </c>
      <c r="H133" s="243">
        <v>57</v>
      </c>
      <c r="I133" s="281">
        <v>7.5</v>
      </c>
      <c r="J133" s="243">
        <v>57</v>
      </c>
      <c r="K133" s="243"/>
      <c r="L133" s="243"/>
      <c r="M133" s="243"/>
      <c r="N133" s="243"/>
      <c r="O133" s="243" t="s">
        <v>202</v>
      </c>
      <c r="P133" s="243" t="s">
        <v>117</v>
      </c>
      <c r="Q133" s="243" t="s">
        <v>397</v>
      </c>
      <c r="R133" s="243">
        <v>5</v>
      </c>
      <c r="S133" s="243">
        <v>35000</v>
      </c>
      <c r="T133" s="218">
        <v>37.77</v>
      </c>
      <c r="U133" s="218">
        <v>1079.14</v>
      </c>
      <c r="V133" s="222" t="s">
        <v>171</v>
      </c>
      <c r="W133" s="222" t="s">
        <v>167</v>
      </c>
      <c r="X133" s="243"/>
      <c r="Y133" s="243"/>
      <c r="Z133" s="237"/>
      <c r="AA133" s="243"/>
      <c r="AB133" s="237"/>
      <c r="AC133" s="218"/>
      <c r="AD133" s="237"/>
      <c r="AE133" s="237"/>
      <c r="AF133" s="218"/>
      <c r="AG133" s="291"/>
    </row>
    <row r="134" spans="1:33" ht="12.75">
      <c r="A134" s="267"/>
      <c r="B134" s="270"/>
      <c r="C134" s="271"/>
      <c r="D134" s="268"/>
      <c r="E134" s="281"/>
      <c r="F134" s="243"/>
      <c r="G134" s="281"/>
      <c r="H134" s="243"/>
      <c r="I134" s="281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18"/>
      <c r="U134" s="218"/>
      <c r="V134" s="222"/>
      <c r="W134" s="222"/>
      <c r="X134" s="243"/>
      <c r="Y134" s="243"/>
      <c r="Z134" s="238"/>
      <c r="AA134" s="243"/>
      <c r="AB134" s="238"/>
      <c r="AC134" s="218"/>
      <c r="AD134" s="238"/>
      <c r="AE134" s="238"/>
      <c r="AF134" s="218"/>
      <c r="AG134" s="291"/>
    </row>
    <row r="135" spans="1:33" ht="26.25" customHeight="1">
      <c r="A135" s="16">
        <v>44</v>
      </c>
      <c r="B135" s="133" t="s">
        <v>227</v>
      </c>
      <c r="C135" s="17" t="s">
        <v>477</v>
      </c>
      <c r="D135" s="24" t="s">
        <v>476</v>
      </c>
      <c r="E135" s="65">
        <v>3.3</v>
      </c>
      <c r="F135" s="1">
        <v>59</v>
      </c>
      <c r="G135" s="65">
        <v>3.3</v>
      </c>
      <c r="H135" s="1">
        <v>59</v>
      </c>
      <c r="I135" s="65">
        <v>3.3</v>
      </c>
      <c r="J135" s="1">
        <v>59</v>
      </c>
      <c r="K135" s="1"/>
      <c r="L135" s="1"/>
      <c r="M135" s="1"/>
      <c r="N135" s="1"/>
      <c r="O135" s="1"/>
      <c r="P135" s="1"/>
      <c r="Q135" s="1"/>
      <c r="R135" s="1"/>
      <c r="S135" s="1"/>
      <c r="T135" s="4"/>
      <c r="U135" s="4"/>
      <c r="V135" s="18"/>
      <c r="W135" s="18"/>
      <c r="X135" s="1"/>
      <c r="Y135" s="1"/>
      <c r="Z135" s="1"/>
      <c r="AA135" s="1"/>
      <c r="AB135" s="1"/>
      <c r="AC135" s="4"/>
      <c r="AD135" s="1"/>
      <c r="AE135" s="1"/>
      <c r="AF135" s="4"/>
      <c r="AG135" s="291"/>
    </row>
    <row r="136" spans="1:33" ht="38.25">
      <c r="A136" s="267">
        <v>45</v>
      </c>
      <c r="B136" s="269" t="s">
        <v>230</v>
      </c>
      <c r="C136" s="271" t="s">
        <v>479</v>
      </c>
      <c r="D136" s="268" t="s">
        <v>478</v>
      </c>
      <c r="E136" s="281">
        <v>7.8</v>
      </c>
      <c r="F136" s="243">
        <v>36</v>
      </c>
      <c r="G136" s="281">
        <v>9.8</v>
      </c>
      <c r="H136" s="243">
        <v>40.5</v>
      </c>
      <c r="I136" s="281">
        <v>9.8</v>
      </c>
      <c r="J136" s="243">
        <v>42</v>
      </c>
      <c r="K136" s="243"/>
      <c r="L136" s="243"/>
      <c r="M136" s="243"/>
      <c r="N136" s="243"/>
      <c r="O136" s="1" t="s">
        <v>203</v>
      </c>
      <c r="P136" s="1" t="s">
        <v>117</v>
      </c>
      <c r="Q136" s="1" t="s">
        <v>397</v>
      </c>
      <c r="R136" s="1">
        <v>2</v>
      </c>
      <c r="S136" s="1">
        <v>12000</v>
      </c>
      <c r="T136" s="4">
        <v>14.11</v>
      </c>
      <c r="U136" s="4">
        <v>1175.83</v>
      </c>
      <c r="V136" s="18" t="s">
        <v>171</v>
      </c>
      <c r="W136" s="18" t="s">
        <v>167</v>
      </c>
      <c r="X136" s="243"/>
      <c r="Y136" s="243"/>
      <c r="Z136" s="237"/>
      <c r="AA136" s="243"/>
      <c r="AB136" s="237"/>
      <c r="AC136" s="218"/>
      <c r="AD136" s="237"/>
      <c r="AE136" s="237"/>
      <c r="AF136" s="218"/>
      <c r="AG136" s="291"/>
    </row>
    <row r="137" spans="1:33" ht="25.5">
      <c r="A137" s="267"/>
      <c r="B137" s="270"/>
      <c r="C137" s="271"/>
      <c r="D137" s="268"/>
      <c r="E137" s="281"/>
      <c r="F137" s="243"/>
      <c r="G137" s="281"/>
      <c r="H137" s="243"/>
      <c r="I137" s="281"/>
      <c r="J137" s="243"/>
      <c r="K137" s="243"/>
      <c r="L137" s="243"/>
      <c r="M137" s="243"/>
      <c r="N137" s="243"/>
      <c r="O137" s="19" t="s">
        <v>187</v>
      </c>
      <c r="P137" s="19" t="s">
        <v>113</v>
      </c>
      <c r="Q137" s="19" t="s">
        <v>173</v>
      </c>
      <c r="R137" s="19">
        <v>550</v>
      </c>
      <c r="S137" s="19"/>
      <c r="T137" s="61">
        <v>2.55</v>
      </c>
      <c r="U137" s="61">
        <f>T137/R137*1000000</f>
        <v>4636.363636363636</v>
      </c>
      <c r="V137" s="62" t="s">
        <v>171</v>
      </c>
      <c r="W137" s="62" t="s">
        <v>172</v>
      </c>
      <c r="X137" s="243"/>
      <c r="Y137" s="243"/>
      <c r="Z137" s="238"/>
      <c r="AA137" s="243"/>
      <c r="AB137" s="238"/>
      <c r="AC137" s="218"/>
      <c r="AD137" s="238"/>
      <c r="AE137" s="238"/>
      <c r="AF137" s="218"/>
      <c r="AG137" s="291"/>
    </row>
    <row r="138" spans="1:33" ht="38.25">
      <c r="A138" s="267">
        <v>46</v>
      </c>
      <c r="B138" s="269" t="s">
        <v>231</v>
      </c>
      <c r="C138" s="271" t="s">
        <v>481</v>
      </c>
      <c r="D138" s="268" t="s">
        <v>480</v>
      </c>
      <c r="E138" s="281">
        <v>0.5</v>
      </c>
      <c r="F138" s="243">
        <v>43</v>
      </c>
      <c r="G138" s="281">
        <v>2.5</v>
      </c>
      <c r="H138" s="243">
        <v>50.5</v>
      </c>
      <c r="I138" s="281">
        <v>2.5</v>
      </c>
      <c r="J138" s="243">
        <v>51</v>
      </c>
      <c r="K138" s="243"/>
      <c r="L138" s="243"/>
      <c r="M138" s="243"/>
      <c r="N138" s="243"/>
      <c r="O138" s="1" t="s">
        <v>118</v>
      </c>
      <c r="P138" s="1" t="s">
        <v>117</v>
      </c>
      <c r="Q138" s="1" t="s">
        <v>397</v>
      </c>
      <c r="R138" s="23">
        <v>2</v>
      </c>
      <c r="S138" s="23">
        <v>12000</v>
      </c>
      <c r="T138" s="4">
        <v>14.11</v>
      </c>
      <c r="U138" s="4">
        <v>1175.83</v>
      </c>
      <c r="V138" s="18" t="s">
        <v>171</v>
      </c>
      <c r="W138" s="18" t="s">
        <v>167</v>
      </c>
      <c r="X138" s="243"/>
      <c r="Y138" s="243"/>
      <c r="Z138" s="237"/>
      <c r="AA138" s="243"/>
      <c r="AB138" s="237"/>
      <c r="AC138" s="218"/>
      <c r="AD138" s="237"/>
      <c r="AE138" s="237"/>
      <c r="AF138" s="218"/>
      <c r="AG138" s="291"/>
    </row>
    <row r="139" spans="1:33" ht="25.5">
      <c r="A139" s="267"/>
      <c r="B139" s="270"/>
      <c r="C139" s="271"/>
      <c r="D139" s="268"/>
      <c r="E139" s="281"/>
      <c r="F139" s="243"/>
      <c r="G139" s="281"/>
      <c r="H139" s="243"/>
      <c r="I139" s="281"/>
      <c r="J139" s="243"/>
      <c r="K139" s="243"/>
      <c r="L139" s="243"/>
      <c r="M139" s="243"/>
      <c r="N139" s="243"/>
      <c r="O139" s="19" t="s">
        <v>122</v>
      </c>
      <c r="P139" s="19" t="s">
        <v>113</v>
      </c>
      <c r="Q139" s="19" t="s">
        <v>173</v>
      </c>
      <c r="R139" s="63">
        <v>198</v>
      </c>
      <c r="S139" s="64"/>
      <c r="T139" s="61">
        <v>0.94</v>
      </c>
      <c r="U139" s="61">
        <f>T139/R139*1000000</f>
        <v>4747.474747474746</v>
      </c>
      <c r="V139" s="62" t="s">
        <v>171</v>
      </c>
      <c r="W139" s="62" t="s">
        <v>172</v>
      </c>
      <c r="X139" s="243"/>
      <c r="Y139" s="243"/>
      <c r="Z139" s="238"/>
      <c r="AA139" s="243"/>
      <c r="AB139" s="238"/>
      <c r="AC139" s="218"/>
      <c r="AD139" s="238"/>
      <c r="AE139" s="238"/>
      <c r="AF139" s="218"/>
      <c r="AG139" s="291"/>
    </row>
    <row r="140" spans="1:33" ht="30.75" customHeight="1">
      <c r="A140" s="267">
        <v>47</v>
      </c>
      <c r="B140" s="269" t="s">
        <v>232</v>
      </c>
      <c r="C140" s="271" t="s">
        <v>483</v>
      </c>
      <c r="D140" s="268" t="s">
        <v>482</v>
      </c>
      <c r="E140" s="281">
        <v>3.9</v>
      </c>
      <c r="F140" s="243">
        <v>53</v>
      </c>
      <c r="G140" s="281">
        <v>5.4</v>
      </c>
      <c r="H140" s="243">
        <v>66</v>
      </c>
      <c r="I140" s="281">
        <v>5.4</v>
      </c>
      <c r="J140" s="243">
        <v>66</v>
      </c>
      <c r="K140" s="243"/>
      <c r="L140" s="243"/>
      <c r="M140" s="243"/>
      <c r="N140" s="243"/>
      <c r="O140" s="243" t="s">
        <v>204</v>
      </c>
      <c r="P140" s="243" t="s">
        <v>117</v>
      </c>
      <c r="Q140" s="243" t="s">
        <v>397</v>
      </c>
      <c r="R140" s="243">
        <v>1.5</v>
      </c>
      <c r="S140" s="243">
        <v>9000</v>
      </c>
      <c r="T140" s="218">
        <v>7.56</v>
      </c>
      <c r="U140" s="218">
        <v>840</v>
      </c>
      <c r="V140" s="222" t="s">
        <v>171</v>
      </c>
      <c r="W140" s="222" t="s">
        <v>167</v>
      </c>
      <c r="X140" s="279"/>
      <c r="Y140" s="243"/>
      <c r="Z140" s="237"/>
      <c r="AA140" s="243"/>
      <c r="AB140" s="237"/>
      <c r="AC140" s="280"/>
      <c r="AD140" s="237"/>
      <c r="AE140" s="237"/>
      <c r="AF140" s="280"/>
      <c r="AG140" s="291"/>
    </row>
    <row r="141" spans="1:33" ht="12.75">
      <c r="A141" s="267"/>
      <c r="B141" s="270"/>
      <c r="C141" s="271"/>
      <c r="D141" s="268"/>
      <c r="E141" s="281"/>
      <c r="F141" s="243"/>
      <c r="G141" s="281"/>
      <c r="H141" s="243"/>
      <c r="I141" s="281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18"/>
      <c r="U141" s="218"/>
      <c r="V141" s="222"/>
      <c r="W141" s="222"/>
      <c r="X141" s="279"/>
      <c r="Y141" s="243"/>
      <c r="Z141" s="238"/>
      <c r="AA141" s="243"/>
      <c r="AB141" s="238"/>
      <c r="AC141" s="280"/>
      <c r="AD141" s="238"/>
      <c r="AE141" s="238"/>
      <c r="AF141" s="280"/>
      <c r="AG141" s="291"/>
    </row>
    <row r="142" spans="1:33" ht="12.75">
      <c r="A142" s="267">
        <v>48</v>
      </c>
      <c r="B142" s="269" t="s">
        <v>233</v>
      </c>
      <c r="C142" s="271" t="s">
        <v>485</v>
      </c>
      <c r="D142" s="268" t="s">
        <v>484</v>
      </c>
      <c r="E142" s="281">
        <v>1.8</v>
      </c>
      <c r="F142" s="243">
        <v>53</v>
      </c>
      <c r="G142" s="281">
        <v>3.8</v>
      </c>
      <c r="H142" s="243">
        <v>68</v>
      </c>
      <c r="I142" s="281">
        <v>3.8</v>
      </c>
      <c r="J142" s="243">
        <v>68</v>
      </c>
      <c r="K142" s="243"/>
      <c r="L142" s="243"/>
      <c r="M142" s="243"/>
      <c r="N142" s="243"/>
      <c r="O142" s="243"/>
      <c r="P142" s="243"/>
      <c r="Q142" s="237"/>
      <c r="R142" s="243"/>
      <c r="S142" s="237"/>
      <c r="T142" s="218"/>
      <c r="U142" s="216"/>
      <c r="V142" s="214"/>
      <c r="W142" s="214"/>
      <c r="X142" s="243" t="s">
        <v>85</v>
      </c>
      <c r="Y142" s="243" t="s">
        <v>116</v>
      </c>
      <c r="Z142" s="243" t="s">
        <v>165</v>
      </c>
      <c r="AA142" s="243">
        <v>201</v>
      </c>
      <c r="AB142" s="237"/>
      <c r="AC142" s="218">
        <v>1.455749</v>
      </c>
      <c r="AD142" s="218">
        <v>7263.68</v>
      </c>
      <c r="AE142" s="222" t="s">
        <v>177</v>
      </c>
      <c r="AF142" s="222" t="s">
        <v>178</v>
      </c>
      <c r="AG142" s="291"/>
    </row>
    <row r="143" spans="1:33" ht="12.75">
      <c r="A143" s="267"/>
      <c r="B143" s="269"/>
      <c r="C143" s="271"/>
      <c r="D143" s="268"/>
      <c r="E143" s="281"/>
      <c r="F143" s="243"/>
      <c r="G143" s="281"/>
      <c r="H143" s="243"/>
      <c r="I143" s="281"/>
      <c r="J143" s="243"/>
      <c r="K143" s="243"/>
      <c r="L143" s="243"/>
      <c r="M143" s="243"/>
      <c r="N143" s="243"/>
      <c r="O143" s="243"/>
      <c r="P143" s="243"/>
      <c r="Q143" s="219"/>
      <c r="R143" s="243"/>
      <c r="S143" s="219"/>
      <c r="T143" s="218"/>
      <c r="U143" s="221"/>
      <c r="V143" s="220"/>
      <c r="W143" s="220"/>
      <c r="X143" s="243"/>
      <c r="Y143" s="243"/>
      <c r="Z143" s="243"/>
      <c r="AA143" s="243"/>
      <c r="AB143" s="238"/>
      <c r="AC143" s="218"/>
      <c r="AD143" s="218"/>
      <c r="AE143" s="222"/>
      <c r="AF143" s="222"/>
      <c r="AG143" s="291"/>
    </row>
    <row r="144" spans="1:33" ht="25.5">
      <c r="A144" s="267"/>
      <c r="B144" s="270"/>
      <c r="C144" s="271"/>
      <c r="D144" s="268"/>
      <c r="E144" s="281"/>
      <c r="F144" s="243"/>
      <c r="G144" s="281"/>
      <c r="H144" s="243"/>
      <c r="I144" s="281"/>
      <c r="J144" s="243"/>
      <c r="K144" s="243"/>
      <c r="L144" s="243"/>
      <c r="M144" s="243"/>
      <c r="N144" s="243"/>
      <c r="O144" s="243"/>
      <c r="P144" s="243"/>
      <c r="Q144" s="238"/>
      <c r="R144" s="243"/>
      <c r="S144" s="238"/>
      <c r="T144" s="218"/>
      <c r="U144" s="217"/>
      <c r="V144" s="215"/>
      <c r="W144" s="215"/>
      <c r="X144" s="1" t="s">
        <v>131</v>
      </c>
      <c r="Y144" s="1" t="s">
        <v>117</v>
      </c>
      <c r="Z144" s="1" t="s">
        <v>397</v>
      </c>
      <c r="AA144" s="1">
        <v>2</v>
      </c>
      <c r="AB144" s="1">
        <v>16000</v>
      </c>
      <c r="AC144" s="4">
        <v>19.7</v>
      </c>
      <c r="AD144" s="1">
        <f>AC144*1000000/AB144</f>
        <v>1231.25</v>
      </c>
      <c r="AE144" s="18" t="s">
        <v>177</v>
      </c>
      <c r="AF144" s="18" t="s">
        <v>178</v>
      </c>
      <c r="AG144" s="291"/>
    </row>
    <row r="145" spans="1:33" ht="22.5" customHeight="1">
      <c r="A145" s="16">
        <v>49</v>
      </c>
      <c r="B145" s="133" t="s">
        <v>234</v>
      </c>
      <c r="C145" s="17" t="s">
        <v>487</v>
      </c>
      <c r="D145" s="24" t="s">
        <v>486</v>
      </c>
      <c r="E145" s="65">
        <v>5</v>
      </c>
      <c r="F145" s="1">
        <v>40</v>
      </c>
      <c r="G145" s="65">
        <v>5</v>
      </c>
      <c r="H145" s="1">
        <v>43</v>
      </c>
      <c r="I145" s="65">
        <v>5</v>
      </c>
      <c r="J145" s="1">
        <v>45</v>
      </c>
      <c r="K145" s="1"/>
      <c r="L145" s="1"/>
      <c r="M145" s="1"/>
      <c r="N145" s="1"/>
      <c r="O145" s="1"/>
      <c r="P145" s="1"/>
      <c r="Q145" s="1"/>
      <c r="R145" s="1"/>
      <c r="S145" s="1"/>
      <c r="T145" s="4"/>
      <c r="U145" s="4"/>
      <c r="V145" s="18"/>
      <c r="W145" s="18"/>
      <c r="X145" s="1"/>
      <c r="Y145" s="1"/>
      <c r="Z145" s="1"/>
      <c r="AA145" s="1"/>
      <c r="AB145" s="1"/>
      <c r="AC145" s="4"/>
      <c r="AD145" s="1"/>
      <c r="AE145" s="1"/>
      <c r="AF145" s="4"/>
      <c r="AG145" s="291"/>
    </row>
    <row r="146" spans="1:33" ht="25.5">
      <c r="A146" s="16">
        <v>50</v>
      </c>
      <c r="B146" s="133" t="s">
        <v>235</v>
      </c>
      <c r="C146" s="17" t="s">
        <v>489</v>
      </c>
      <c r="D146" s="24" t="s">
        <v>488</v>
      </c>
      <c r="E146" s="65">
        <v>1.25</v>
      </c>
      <c r="F146" s="1">
        <v>50</v>
      </c>
      <c r="G146" s="65">
        <v>1.25</v>
      </c>
      <c r="H146" s="1">
        <v>50</v>
      </c>
      <c r="I146" s="65">
        <v>1.25</v>
      </c>
      <c r="J146" s="1">
        <v>50</v>
      </c>
      <c r="K146" s="1"/>
      <c r="L146" s="1"/>
      <c r="M146" s="1"/>
      <c r="N146" s="1"/>
      <c r="O146" s="1"/>
      <c r="P146" s="1"/>
      <c r="Q146" s="1"/>
      <c r="R146" s="1"/>
      <c r="S146" s="1"/>
      <c r="T146" s="4"/>
      <c r="U146" s="4"/>
      <c r="V146" s="18"/>
      <c r="W146" s="18"/>
      <c r="X146" s="1"/>
      <c r="Y146" s="1"/>
      <c r="Z146" s="1"/>
      <c r="AA146" s="1"/>
      <c r="AB146" s="1"/>
      <c r="AC146" s="4"/>
      <c r="AD146" s="1"/>
      <c r="AE146" s="1"/>
      <c r="AF146" s="4"/>
      <c r="AG146" s="291"/>
    </row>
    <row r="147" spans="1:33" ht="41.25" customHeight="1">
      <c r="A147" s="267">
        <v>51</v>
      </c>
      <c r="B147" s="269" t="s">
        <v>236</v>
      </c>
      <c r="C147" s="271" t="s">
        <v>491</v>
      </c>
      <c r="D147" s="268" t="s">
        <v>490</v>
      </c>
      <c r="E147" s="281">
        <v>5.98</v>
      </c>
      <c r="F147" s="243">
        <v>42</v>
      </c>
      <c r="G147" s="281">
        <v>5.98</v>
      </c>
      <c r="H147" s="243">
        <v>48</v>
      </c>
      <c r="I147" s="281">
        <v>7.98</v>
      </c>
      <c r="J147" s="243">
        <v>53</v>
      </c>
      <c r="K147" s="243"/>
      <c r="L147" s="243"/>
      <c r="M147" s="243"/>
      <c r="N147" s="243"/>
      <c r="O147" s="285" t="s">
        <v>122</v>
      </c>
      <c r="P147" s="285" t="s">
        <v>113</v>
      </c>
      <c r="Q147" s="285" t="s">
        <v>173</v>
      </c>
      <c r="R147" s="285">
        <v>515</v>
      </c>
      <c r="S147" s="285"/>
      <c r="T147" s="286">
        <v>2.45</v>
      </c>
      <c r="U147" s="286">
        <f>T147/R147*1000000</f>
        <v>4757.281553398058</v>
      </c>
      <c r="V147" s="266" t="s">
        <v>171</v>
      </c>
      <c r="W147" s="266" t="s">
        <v>167</v>
      </c>
      <c r="X147" s="243" t="s">
        <v>132</v>
      </c>
      <c r="Y147" s="243" t="s">
        <v>117</v>
      </c>
      <c r="Z147" s="243" t="s">
        <v>397</v>
      </c>
      <c r="AA147" s="243">
        <v>3</v>
      </c>
      <c r="AB147" s="243">
        <v>18000</v>
      </c>
      <c r="AC147" s="218">
        <v>19.40094</v>
      </c>
      <c r="AD147" s="243">
        <v>1077.78</v>
      </c>
      <c r="AE147" s="222" t="s">
        <v>177</v>
      </c>
      <c r="AF147" s="222" t="s">
        <v>178</v>
      </c>
      <c r="AG147" s="291"/>
    </row>
    <row r="148" spans="1:33" ht="17.25" customHeight="1">
      <c r="A148" s="267"/>
      <c r="B148" s="270"/>
      <c r="C148" s="271"/>
      <c r="D148" s="268"/>
      <c r="E148" s="281"/>
      <c r="F148" s="243"/>
      <c r="G148" s="281"/>
      <c r="H148" s="243"/>
      <c r="I148" s="281"/>
      <c r="J148" s="243"/>
      <c r="K148" s="243"/>
      <c r="L148" s="243"/>
      <c r="M148" s="243"/>
      <c r="N148" s="243"/>
      <c r="O148" s="285"/>
      <c r="P148" s="285"/>
      <c r="Q148" s="285"/>
      <c r="R148" s="285"/>
      <c r="S148" s="285"/>
      <c r="T148" s="286"/>
      <c r="U148" s="286"/>
      <c r="V148" s="266"/>
      <c r="W148" s="266"/>
      <c r="X148" s="243"/>
      <c r="Y148" s="243"/>
      <c r="Z148" s="243"/>
      <c r="AA148" s="243"/>
      <c r="AB148" s="243"/>
      <c r="AC148" s="218"/>
      <c r="AD148" s="243"/>
      <c r="AE148" s="222"/>
      <c r="AF148" s="222"/>
      <c r="AG148" s="291"/>
    </row>
    <row r="149" spans="1:33" ht="24" customHeight="1">
      <c r="A149" s="267">
        <v>52</v>
      </c>
      <c r="B149" s="269" t="s">
        <v>237</v>
      </c>
      <c r="C149" s="271" t="s">
        <v>493</v>
      </c>
      <c r="D149" s="268" t="s">
        <v>492</v>
      </c>
      <c r="E149" s="281">
        <v>23</v>
      </c>
      <c r="F149" s="243">
        <v>47</v>
      </c>
      <c r="G149" s="281">
        <v>23</v>
      </c>
      <c r="H149" s="243">
        <v>51</v>
      </c>
      <c r="I149" s="281">
        <v>23</v>
      </c>
      <c r="J149" s="243">
        <v>54</v>
      </c>
      <c r="K149" s="243"/>
      <c r="L149" s="243"/>
      <c r="M149" s="243"/>
      <c r="N149" s="243"/>
      <c r="O149" s="285" t="s">
        <v>191</v>
      </c>
      <c r="P149" s="285" t="s">
        <v>116</v>
      </c>
      <c r="Q149" s="285" t="s">
        <v>165</v>
      </c>
      <c r="R149" s="285">
        <v>106</v>
      </c>
      <c r="S149" s="285"/>
      <c r="T149" s="286">
        <v>0.58</v>
      </c>
      <c r="U149" s="286">
        <f>T149/R149*1000000</f>
        <v>5471.698113207547</v>
      </c>
      <c r="V149" s="266" t="s">
        <v>171</v>
      </c>
      <c r="W149" s="266" t="s">
        <v>167</v>
      </c>
      <c r="X149" s="243" t="s">
        <v>123</v>
      </c>
      <c r="Y149" s="243" t="s">
        <v>113</v>
      </c>
      <c r="Z149" s="243" t="s">
        <v>173</v>
      </c>
      <c r="AA149" s="243">
        <v>1372</v>
      </c>
      <c r="AB149" s="237"/>
      <c r="AC149" s="218">
        <v>6.93237</v>
      </c>
      <c r="AD149" s="218">
        <v>5051.02</v>
      </c>
      <c r="AE149" s="222" t="s">
        <v>177</v>
      </c>
      <c r="AF149" s="222" t="s">
        <v>178</v>
      </c>
      <c r="AG149" s="291"/>
    </row>
    <row r="150" spans="1:33" ht="24" customHeight="1">
      <c r="A150" s="267"/>
      <c r="B150" s="270"/>
      <c r="C150" s="271"/>
      <c r="D150" s="268"/>
      <c r="E150" s="281"/>
      <c r="F150" s="243"/>
      <c r="G150" s="281"/>
      <c r="H150" s="243"/>
      <c r="I150" s="281"/>
      <c r="J150" s="243"/>
      <c r="K150" s="243"/>
      <c r="L150" s="243"/>
      <c r="M150" s="243"/>
      <c r="N150" s="243"/>
      <c r="O150" s="285"/>
      <c r="P150" s="285"/>
      <c r="Q150" s="285"/>
      <c r="R150" s="285"/>
      <c r="S150" s="285"/>
      <c r="T150" s="286"/>
      <c r="U150" s="286"/>
      <c r="V150" s="266"/>
      <c r="W150" s="266"/>
      <c r="X150" s="243"/>
      <c r="Y150" s="243"/>
      <c r="Z150" s="243"/>
      <c r="AA150" s="243"/>
      <c r="AB150" s="238"/>
      <c r="AC150" s="218"/>
      <c r="AD150" s="218"/>
      <c r="AE150" s="222"/>
      <c r="AF150" s="222"/>
      <c r="AG150" s="291"/>
    </row>
    <row r="151" spans="1:33" ht="24" customHeight="1">
      <c r="A151" s="267">
        <v>53</v>
      </c>
      <c r="B151" s="269" t="s">
        <v>238</v>
      </c>
      <c r="C151" s="271" t="s">
        <v>495</v>
      </c>
      <c r="D151" s="268" t="s">
        <v>494</v>
      </c>
      <c r="E151" s="281">
        <v>8.38</v>
      </c>
      <c r="F151" s="243">
        <v>48</v>
      </c>
      <c r="G151" s="281">
        <v>8.38</v>
      </c>
      <c r="H151" s="243">
        <v>51</v>
      </c>
      <c r="I151" s="281">
        <v>8.38</v>
      </c>
      <c r="J151" s="243">
        <v>54</v>
      </c>
      <c r="K151" s="243"/>
      <c r="L151" s="243"/>
      <c r="M151" s="243"/>
      <c r="N151" s="243"/>
      <c r="O151" s="243"/>
      <c r="P151" s="243"/>
      <c r="Q151" s="237"/>
      <c r="R151" s="243"/>
      <c r="S151" s="237"/>
      <c r="T151" s="218"/>
      <c r="U151" s="216"/>
      <c r="V151" s="214"/>
      <c r="W151" s="214"/>
      <c r="X151" s="243" t="s">
        <v>86</v>
      </c>
      <c r="Y151" s="243" t="s">
        <v>113</v>
      </c>
      <c r="Z151" s="243" t="s">
        <v>173</v>
      </c>
      <c r="AA151" s="243">
        <v>156</v>
      </c>
      <c r="AB151" s="237"/>
      <c r="AC151" s="218">
        <v>0.788229</v>
      </c>
      <c r="AD151" s="218">
        <v>5064.1</v>
      </c>
      <c r="AE151" s="222" t="s">
        <v>177</v>
      </c>
      <c r="AF151" s="222" t="s">
        <v>178</v>
      </c>
      <c r="AG151" s="291"/>
    </row>
    <row r="152" spans="1:33" ht="24" customHeight="1">
      <c r="A152" s="267"/>
      <c r="B152" s="269"/>
      <c r="C152" s="271"/>
      <c r="D152" s="268"/>
      <c r="E152" s="281"/>
      <c r="F152" s="243"/>
      <c r="G152" s="281"/>
      <c r="H152" s="243"/>
      <c r="I152" s="281"/>
      <c r="J152" s="243"/>
      <c r="K152" s="243"/>
      <c r="L152" s="243"/>
      <c r="M152" s="243"/>
      <c r="N152" s="243"/>
      <c r="O152" s="243"/>
      <c r="P152" s="243"/>
      <c r="Q152" s="219"/>
      <c r="R152" s="243"/>
      <c r="S152" s="219"/>
      <c r="T152" s="218"/>
      <c r="U152" s="221"/>
      <c r="V152" s="220"/>
      <c r="W152" s="220"/>
      <c r="X152" s="243"/>
      <c r="Y152" s="243"/>
      <c r="Z152" s="243"/>
      <c r="AA152" s="243"/>
      <c r="AB152" s="238"/>
      <c r="AC152" s="218"/>
      <c r="AD152" s="218"/>
      <c r="AE152" s="222"/>
      <c r="AF152" s="222"/>
      <c r="AG152" s="291"/>
    </row>
    <row r="153" spans="1:33" ht="24" customHeight="1">
      <c r="A153" s="267"/>
      <c r="B153" s="270"/>
      <c r="C153" s="271"/>
      <c r="D153" s="268"/>
      <c r="E153" s="281"/>
      <c r="F153" s="243"/>
      <c r="G153" s="281"/>
      <c r="H153" s="243"/>
      <c r="I153" s="281"/>
      <c r="J153" s="243"/>
      <c r="K153" s="243"/>
      <c r="L153" s="243"/>
      <c r="M153" s="243"/>
      <c r="N153" s="243"/>
      <c r="O153" s="243"/>
      <c r="P153" s="243"/>
      <c r="Q153" s="238"/>
      <c r="R153" s="243"/>
      <c r="S153" s="238"/>
      <c r="T153" s="218"/>
      <c r="U153" s="217"/>
      <c r="V153" s="215"/>
      <c r="W153" s="215"/>
      <c r="X153" s="1" t="s">
        <v>86</v>
      </c>
      <c r="Y153" s="1" t="s">
        <v>116</v>
      </c>
      <c r="Z153" s="1" t="s">
        <v>179</v>
      </c>
      <c r="AA153" s="1">
        <v>304</v>
      </c>
      <c r="AB153" s="1"/>
      <c r="AC153" s="4">
        <v>1.89</v>
      </c>
      <c r="AD153" s="4">
        <f>AC153*1000000/AA153</f>
        <v>6217.105263157895</v>
      </c>
      <c r="AE153" s="18" t="s">
        <v>177</v>
      </c>
      <c r="AF153" s="18" t="s">
        <v>178</v>
      </c>
      <c r="AG153" s="291"/>
    </row>
    <row r="154" spans="1:33" ht="12.75">
      <c r="A154" s="267">
        <v>54</v>
      </c>
      <c r="B154" s="269" t="s">
        <v>239</v>
      </c>
      <c r="C154" s="271" t="s">
        <v>497</v>
      </c>
      <c r="D154" s="268" t="s">
        <v>496</v>
      </c>
      <c r="E154" s="281">
        <v>9.6</v>
      </c>
      <c r="F154" s="243">
        <v>51</v>
      </c>
      <c r="G154" s="281">
        <v>15.8</v>
      </c>
      <c r="H154" s="243">
        <v>65</v>
      </c>
      <c r="I154" s="281">
        <v>15.8</v>
      </c>
      <c r="J154" s="243">
        <v>65</v>
      </c>
      <c r="K154" s="243" t="s">
        <v>112</v>
      </c>
      <c r="L154" s="265" t="s">
        <v>92</v>
      </c>
      <c r="M154" s="243" t="s">
        <v>112</v>
      </c>
      <c r="N154" s="243" t="s">
        <v>112</v>
      </c>
      <c r="O154" s="243" t="s">
        <v>87</v>
      </c>
      <c r="P154" s="243" t="s">
        <v>113</v>
      </c>
      <c r="Q154" s="243" t="s">
        <v>173</v>
      </c>
      <c r="R154" s="243">
        <v>95</v>
      </c>
      <c r="S154" s="243"/>
      <c r="T154" s="218">
        <v>0.45</v>
      </c>
      <c r="U154" s="218">
        <v>4736.84</v>
      </c>
      <c r="V154" s="222" t="s">
        <v>171</v>
      </c>
      <c r="W154" s="222" t="s">
        <v>167</v>
      </c>
      <c r="X154" s="243"/>
      <c r="Y154" s="243"/>
      <c r="Z154" s="237"/>
      <c r="AA154" s="243"/>
      <c r="AB154" s="237"/>
      <c r="AC154" s="218"/>
      <c r="AD154" s="237"/>
      <c r="AE154" s="237"/>
      <c r="AF154" s="218"/>
      <c r="AG154" s="291"/>
    </row>
    <row r="155" spans="1:33" ht="12.75">
      <c r="A155" s="267"/>
      <c r="B155" s="269"/>
      <c r="C155" s="271"/>
      <c r="D155" s="268"/>
      <c r="E155" s="281"/>
      <c r="F155" s="243"/>
      <c r="G155" s="281"/>
      <c r="H155" s="243"/>
      <c r="I155" s="281"/>
      <c r="J155" s="243"/>
      <c r="K155" s="243"/>
      <c r="L155" s="265"/>
      <c r="M155" s="243"/>
      <c r="N155" s="243"/>
      <c r="O155" s="243"/>
      <c r="P155" s="243"/>
      <c r="Q155" s="243"/>
      <c r="R155" s="243"/>
      <c r="S155" s="243"/>
      <c r="T155" s="218"/>
      <c r="U155" s="218"/>
      <c r="V155" s="222"/>
      <c r="W155" s="222"/>
      <c r="X155" s="243"/>
      <c r="Y155" s="243"/>
      <c r="Z155" s="219"/>
      <c r="AA155" s="243"/>
      <c r="AB155" s="219"/>
      <c r="AC155" s="218"/>
      <c r="AD155" s="219"/>
      <c r="AE155" s="219"/>
      <c r="AF155" s="218"/>
      <c r="AG155" s="291"/>
    </row>
    <row r="156" spans="1:33" ht="27" customHeight="1">
      <c r="A156" s="267"/>
      <c r="B156" s="269"/>
      <c r="C156" s="271"/>
      <c r="D156" s="268"/>
      <c r="E156" s="281"/>
      <c r="F156" s="243"/>
      <c r="G156" s="281"/>
      <c r="H156" s="243"/>
      <c r="I156" s="281"/>
      <c r="J156" s="243"/>
      <c r="K156" s="243"/>
      <c r="L156" s="265"/>
      <c r="M156" s="243"/>
      <c r="N156" s="243"/>
      <c r="O156" s="1" t="s">
        <v>87</v>
      </c>
      <c r="P156" s="1" t="s">
        <v>116</v>
      </c>
      <c r="Q156" s="1" t="s">
        <v>165</v>
      </c>
      <c r="R156" s="1">
        <v>273</v>
      </c>
      <c r="S156" s="1"/>
      <c r="T156" s="4">
        <v>1.99</v>
      </c>
      <c r="U156" s="4">
        <v>7289.37</v>
      </c>
      <c r="V156" s="18" t="s">
        <v>171</v>
      </c>
      <c r="W156" s="18" t="s">
        <v>167</v>
      </c>
      <c r="X156" s="243"/>
      <c r="Y156" s="243"/>
      <c r="Z156" s="219"/>
      <c r="AA156" s="243"/>
      <c r="AB156" s="219"/>
      <c r="AC156" s="218"/>
      <c r="AD156" s="219"/>
      <c r="AE156" s="219"/>
      <c r="AF156" s="218"/>
      <c r="AG156" s="291"/>
    </row>
    <row r="157" spans="1:33" ht="63.75">
      <c r="A157" s="267"/>
      <c r="B157" s="270"/>
      <c r="C157" s="271"/>
      <c r="D157" s="268"/>
      <c r="E157" s="281"/>
      <c r="F157" s="243"/>
      <c r="G157" s="281"/>
      <c r="H157" s="243"/>
      <c r="I157" s="281"/>
      <c r="J157" s="243"/>
      <c r="K157" s="243"/>
      <c r="L157" s="265"/>
      <c r="M157" s="243"/>
      <c r="N157" s="243"/>
      <c r="O157" s="1" t="s">
        <v>149</v>
      </c>
      <c r="P157" s="1" t="s">
        <v>117</v>
      </c>
      <c r="Q157" s="1" t="s">
        <v>397</v>
      </c>
      <c r="R157" s="1">
        <v>6.2</v>
      </c>
      <c r="S157" s="1">
        <v>46500</v>
      </c>
      <c r="T157" s="4">
        <v>48.53</v>
      </c>
      <c r="U157" s="4">
        <v>1043.65</v>
      </c>
      <c r="V157" s="18" t="s">
        <v>171</v>
      </c>
      <c r="W157" s="18" t="s">
        <v>167</v>
      </c>
      <c r="X157" s="243"/>
      <c r="Y157" s="243"/>
      <c r="Z157" s="238"/>
      <c r="AA157" s="243"/>
      <c r="AB157" s="238"/>
      <c r="AC157" s="218"/>
      <c r="AD157" s="238"/>
      <c r="AE157" s="238"/>
      <c r="AF157" s="218"/>
      <c r="AG157" s="291"/>
    </row>
    <row r="158" spans="1:33" ht="27" customHeight="1">
      <c r="A158" s="267">
        <v>55</v>
      </c>
      <c r="B158" s="269" t="s">
        <v>240</v>
      </c>
      <c r="C158" s="271" t="s">
        <v>499</v>
      </c>
      <c r="D158" s="268" t="s">
        <v>498</v>
      </c>
      <c r="E158" s="281">
        <v>10.44</v>
      </c>
      <c r="F158" s="243">
        <v>46</v>
      </c>
      <c r="G158" s="281">
        <v>13.44</v>
      </c>
      <c r="H158" s="243">
        <v>51</v>
      </c>
      <c r="I158" s="281">
        <v>13.44</v>
      </c>
      <c r="J158" s="243">
        <v>55</v>
      </c>
      <c r="K158" s="243"/>
      <c r="L158" s="243"/>
      <c r="M158" s="243"/>
      <c r="N158" s="243"/>
      <c r="O158" s="1" t="s">
        <v>192</v>
      </c>
      <c r="P158" s="1" t="s">
        <v>113</v>
      </c>
      <c r="Q158" s="1" t="s">
        <v>173</v>
      </c>
      <c r="R158" s="72">
        <v>5400</v>
      </c>
      <c r="S158" s="1"/>
      <c r="T158" s="71">
        <v>13.108</v>
      </c>
      <c r="U158" s="71">
        <f>T158/R158*1000000</f>
        <v>2427.407407407408</v>
      </c>
      <c r="V158" s="18" t="s">
        <v>171</v>
      </c>
      <c r="W158" s="18" t="s">
        <v>167</v>
      </c>
      <c r="X158" s="243"/>
      <c r="Y158" s="243"/>
      <c r="Z158" s="237"/>
      <c r="AA158" s="243"/>
      <c r="AB158" s="237"/>
      <c r="AC158" s="218"/>
      <c r="AD158" s="237"/>
      <c r="AE158" s="237"/>
      <c r="AF158" s="218"/>
      <c r="AG158" s="291"/>
    </row>
    <row r="159" spans="1:33" ht="27" customHeight="1">
      <c r="A159" s="267"/>
      <c r="B159" s="270"/>
      <c r="C159" s="271"/>
      <c r="D159" s="268"/>
      <c r="E159" s="281"/>
      <c r="F159" s="243"/>
      <c r="G159" s="281"/>
      <c r="H159" s="243"/>
      <c r="I159" s="281"/>
      <c r="J159" s="243"/>
      <c r="K159" s="243"/>
      <c r="L159" s="243"/>
      <c r="M159" s="243"/>
      <c r="N159" s="243"/>
      <c r="O159" s="1" t="s">
        <v>1005</v>
      </c>
      <c r="P159" s="19" t="s">
        <v>116</v>
      </c>
      <c r="Q159" s="19" t="s">
        <v>193</v>
      </c>
      <c r="R159" s="19">
        <v>218</v>
      </c>
      <c r="S159" s="19"/>
      <c r="T159" s="61">
        <v>0.99</v>
      </c>
      <c r="U159" s="61">
        <f>T159/R159*1000000</f>
        <v>4541.284403669725</v>
      </c>
      <c r="V159" s="62" t="s">
        <v>171</v>
      </c>
      <c r="W159" s="62" t="s">
        <v>167</v>
      </c>
      <c r="X159" s="243"/>
      <c r="Y159" s="243"/>
      <c r="Z159" s="238"/>
      <c r="AA159" s="243"/>
      <c r="AB159" s="238"/>
      <c r="AC159" s="218"/>
      <c r="AD159" s="238"/>
      <c r="AE159" s="238"/>
      <c r="AF159" s="218"/>
      <c r="AG159" s="291"/>
    </row>
    <row r="160" spans="1:33" ht="22.5" customHeight="1">
      <c r="A160" s="267">
        <v>56</v>
      </c>
      <c r="B160" s="269" t="s">
        <v>241</v>
      </c>
      <c r="C160" s="271" t="s">
        <v>501</v>
      </c>
      <c r="D160" s="268" t="s">
        <v>500</v>
      </c>
      <c r="E160" s="281">
        <v>4.38</v>
      </c>
      <c r="F160" s="243">
        <v>43</v>
      </c>
      <c r="G160" s="281">
        <v>9.38</v>
      </c>
      <c r="H160" s="243">
        <v>49</v>
      </c>
      <c r="I160" s="281">
        <v>20.38</v>
      </c>
      <c r="J160" s="243">
        <v>73</v>
      </c>
      <c r="K160" s="243"/>
      <c r="L160" s="243"/>
      <c r="M160" s="243"/>
      <c r="N160" s="243"/>
      <c r="O160" s="243"/>
      <c r="P160" s="243"/>
      <c r="Q160" s="237"/>
      <c r="R160" s="243"/>
      <c r="S160" s="237"/>
      <c r="T160" s="218"/>
      <c r="U160" s="216"/>
      <c r="V160" s="214"/>
      <c r="W160" s="214"/>
      <c r="X160" s="243" t="s">
        <v>134</v>
      </c>
      <c r="Y160" s="243" t="s">
        <v>133</v>
      </c>
      <c r="Z160" s="243" t="s">
        <v>397</v>
      </c>
      <c r="AA160" s="243">
        <v>13.211</v>
      </c>
      <c r="AB160" s="243">
        <v>105688</v>
      </c>
      <c r="AC160" s="218">
        <v>250</v>
      </c>
      <c r="AD160" s="243">
        <f>AC160*1000000/AB160</f>
        <v>2365.453031564605</v>
      </c>
      <c r="AE160" s="278">
        <v>43101</v>
      </c>
      <c r="AF160" s="222" t="s">
        <v>178</v>
      </c>
      <c r="AG160" s="291"/>
    </row>
    <row r="161" spans="1:33" ht="48" customHeight="1">
      <c r="A161" s="267"/>
      <c r="B161" s="270"/>
      <c r="C161" s="271"/>
      <c r="D161" s="268"/>
      <c r="E161" s="281"/>
      <c r="F161" s="243"/>
      <c r="G161" s="281"/>
      <c r="H161" s="243"/>
      <c r="I161" s="281"/>
      <c r="J161" s="243"/>
      <c r="K161" s="243"/>
      <c r="L161" s="243"/>
      <c r="M161" s="243"/>
      <c r="N161" s="243"/>
      <c r="O161" s="243"/>
      <c r="P161" s="243"/>
      <c r="Q161" s="238"/>
      <c r="R161" s="243"/>
      <c r="S161" s="238"/>
      <c r="T161" s="218"/>
      <c r="U161" s="217"/>
      <c r="V161" s="215"/>
      <c r="W161" s="215"/>
      <c r="X161" s="243"/>
      <c r="Y161" s="243"/>
      <c r="Z161" s="243"/>
      <c r="AA161" s="243"/>
      <c r="AB161" s="243"/>
      <c r="AC161" s="218"/>
      <c r="AD161" s="243"/>
      <c r="AE161" s="278"/>
      <c r="AF161" s="222"/>
      <c r="AG161" s="291"/>
    </row>
    <row r="162" spans="1:33" ht="25.5">
      <c r="A162" s="16">
        <v>57</v>
      </c>
      <c r="B162" s="133" t="s">
        <v>242</v>
      </c>
      <c r="C162" s="17" t="s">
        <v>503</v>
      </c>
      <c r="D162" s="24" t="s">
        <v>502</v>
      </c>
      <c r="E162" s="66">
        <v>0.5</v>
      </c>
      <c r="F162" s="25">
        <v>22</v>
      </c>
      <c r="G162" s="66">
        <v>0.5</v>
      </c>
      <c r="H162" s="25">
        <v>26</v>
      </c>
      <c r="I162" s="66">
        <v>3</v>
      </c>
      <c r="J162" s="25">
        <v>75</v>
      </c>
      <c r="K162" s="25"/>
      <c r="L162" s="100"/>
      <c r="M162" s="100"/>
      <c r="N162" s="100"/>
      <c r="O162" s="1"/>
      <c r="P162" s="1"/>
      <c r="Q162" s="1"/>
      <c r="R162" s="1"/>
      <c r="S162" s="1"/>
      <c r="T162" s="4"/>
      <c r="U162" s="4"/>
      <c r="V162" s="18"/>
      <c r="W162" s="18"/>
      <c r="X162" s="1"/>
      <c r="Y162" s="1"/>
      <c r="Z162" s="1"/>
      <c r="AA162" s="1"/>
      <c r="AB162" s="1"/>
      <c r="AC162" s="4"/>
      <c r="AD162" s="1"/>
      <c r="AE162" s="1"/>
      <c r="AF162" s="4"/>
      <c r="AG162" s="291"/>
    </row>
    <row r="163" spans="1:33" ht="38.25">
      <c r="A163" s="16">
        <v>58</v>
      </c>
      <c r="B163" s="133" t="s">
        <v>243</v>
      </c>
      <c r="C163" s="17" t="s">
        <v>505</v>
      </c>
      <c r="D163" s="24" t="s">
        <v>504</v>
      </c>
      <c r="E163" s="25">
        <v>10.219</v>
      </c>
      <c r="F163" s="25">
        <v>72</v>
      </c>
      <c r="G163" s="25">
        <v>10.219</v>
      </c>
      <c r="H163" s="25">
        <v>72</v>
      </c>
      <c r="I163" s="25">
        <v>10.219</v>
      </c>
      <c r="J163" s="25">
        <v>72</v>
      </c>
      <c r="K163" s="25"/>
      <c r="L163" s="100"/>
      <c r="M163" s="100"/>
      <c r="N163" s="100"/>
      <c r="O163" s="1"/>
      <c r="P163" s="1"/>
      <c r="Q163" s="1"/>
      <c r="R163" s="1"/>
      <c r="S163" s="1"/>
      <c r="T163" s="4"/>
      <c r="U163" s="4"/>
      <c r="V163" s="18"/>
      <c r="W163" s="18"/>
      <c r="X163" s="1"/>
      <c r="Y163" s="1"/>
      <c r="Z163" s="1"/>
      <c r="AA163" s="1"/>
      <c r="AB163" s="1"/>
      <c r="AC163" s="4"/>
      <c r="AD163" s="1"/>
      <c r="AE163" s="1"/>
      <c r="AF163" s="4"/>
      <c r="AG163" s="291"/>
    </row>
    <row r="164" spans="1:33" ht="38.25">
      <c r="A164" s="16">
        <v>59</v>
      </c>
      <c r="B164" s="133" t="s">
        <v>244</v>
      </c>
      <c r="C164" s="17" t="s">
        <v>507</v>
      </c>
      <c r="D164" s="24" t="s">
        <v>506</v>
      </c>
      <c r="E164" s="17" t="s">
        <v>503</v>
      </c>
      <c r="F164" s="17" t="s">
        <v>997</v>
      </c>
      <c r="G164" s="17" t="s">
        <v>503</v>
      </c>
      <c r="H164" s="17" t="s">
        <v>998</v>
      </c>
      <c r="I164" s="17" t="s">
        <v>503</v>
      </c>
      <c r="J164" s="17" t="s">
        <v>999</v>
      </c>
      <c r="K164" s="1" t="s">
        <v>110</v>
      </c>
      <c r="L164" s="78" t="s">
        <v>111</v>
      </c>
      <c r="M164" s="100"/>
      <c r="N164" s="100"/>
      <c r="O164" s="1" t="s">
        <v>110</v>
      </c>
      <c r="P164" s="1" t="s">
        <v>116</v>
      </c>
      <c r="Q164" s="1" t="s">
        <v>165</v>
      </c>
      <c r="R164" s="1">
        <v>3</v>
      </c>
      <c r="S164" s="1"/>
      <c r="T164" s="4">
        <v>0.02</v>
      </c>
      <c r="U164" s="4">
        <v>6666.6</v>
      </c>
      <c r="V164" s="18" t="s">
        <v>171</v>
      </c>
      <c r="W164" s="18" t="s">
        <v>167</v>
      </c>
      <c r="X164" s="1"/>
      <c r="Y164" s="1"/>
      <c r="Z164" s="1"/>
      <c r="AA164" s="1"/>
      <c r="AB164" s="1"/>
      <c r="AC164" s="4"/>
      <c r="AD164" s="1"/>
      <c r="AE164" s="1"/>
      <c r="AF164" s="4"/>
      <c r="AG164" s="291"/>
    </row>
    <row r="165" spans="1:33" ht="23.25" customHeight="1">
      <c r="A165" s="267">
        <v>60</v>
      </c>
      <c r="B165" s="269" t="s">
        <v>245</v>
      </c>
      <c r="C165" s="271" t="s">
        <v>509</v>
      </c>
      <c r="D165" s="268" t="s">
        <v>508</v>
      </c>
      <c r="E165" s="271" t="s">
        <v>510</v>
      </c>
      <c r="F165" s="271" t="s">
        <v>1000</v>
      </c>
      <c r="G165" s="271" t="s">
        <v>510</v>
      </c>
      <c r="H165" s="271" t="s">
        <v>1001</v>
      </c>
      <c r="I165" s="271" t="s">
        <v>510</v>
      </c>
      <c r="J165" s="271" t="s">
        <v>1002</v>
      </c>
      <c r="K165" s="307"/>
      <c r="L165" s="308"/>
      <c r="M165" s="308"/>
      <c r="N165" s="308"/>
      <c r="O165" s="243" t="s">
        <v>150</v>
      </c>
      <c r="P165" s="243" t="s">
        <v>249</v>
      </c>
      <c r="Q165" s="243" t="s">
        <v>397</v>
      </c>
      <c r="R165" s="243">
        <v>1.65</v>
      </c>
      <c r="S165" s="237"/>
      <c r="T165" s="218">
        <v>1.31</v>
      </c>
      <c r="U165" s="317">
        <v>793939.39</v>
      </c>
      <c r="V165" s="222" t="s">
        <v>174</v>
      </c>
      <c r="W165" s="222" t="s">
        <v>167</v>
      </c>
      <c r="X165" s="243"/>
      <c r="Y165" s="243"/>
      <c r="Z165" s="237"/>
      <c r="AA165" s="243"/>
      <c r="AB165" s="237"/>
      <c r="AC165" s="218"/>
      <c r="AD165" s="237"/>
      <c r="AE165" s="237"/>
      <c r="AF165" s="218"/>
      <c r="AG165" s="291"/>
    </row>
    <row r="166" spans="1:33" ht="23.25" customHeight="1">
      <c r="A166" s="267"/>
      <c r="B166" s="270"/>
      <c r="C166" s="271"/>
      <c r="D166" s="268"/>
      <c r="E166" s="271"/>
      <c r="F166" s="271"/>
      <c r="G166" s="271"/>
      <c r="H166" s="271"/>
      <c r="I166" s="271"/>
      <c r="J166" s="271"/>
      <c r="K166" s="307"/>
      <c r="L166" s="308"/>
      <c r="M166" s="308"/>
      <c r="N166" s="308"/>
      <c r="O166" s="243"/>
      <c r="P166" s="243"/>
      <c r="Q166" s="243"/>
      <c r="R166" s="243"/>
      <c r="S166" s="238"/>
      <c r="T166" s="218"/>
      <c r="U166" s="317"/>
      <c r="V166" s="222"/>
      <c r="W166" s="222"/>
      <c r="X166" s="243"/>
      <c r="Y166" s="243"/>
      <c r="Z166" s="238"/>
      <c r="AA166" s="243"/>
      <c r="AB166" s="238"/>
      <c r="AC166" s="218"/>
      <c r="AD166" s="238"/>
      <c r="AE166" s="238"/>
      <c r="AF166" s="218"/>
      <c r="AG166" s="291"/>
    </row>
    <row r="167" spans="1:33" ht="22.5" customHeight="1">
      <c r="A167" s="267">
        <v>61</v>
      </c>
      <c r="B167" s="269" t="s">
        <v>246</v>
      </c>
      <c r="C167" s="271" t="s">
        <v>512</v>
      </c>
      <c r="D167" s="268" t="s">
        <v>511</v>
      </c>
      <c r="E167" s="271" t="s">
        <v>513</v>
      </c>
      <c r="F167" s="271" t="s">
        <v>1003</v>
      </c>
      <c r="G167" s="271" t="s">
        <v>513</v>
      </c>
      <c r="H167" s="271" t="s">
        <v>1004</v>
      </c>
      <c r="I167" s="271" t="s">
        <v>158</v>
      </c>
      <c r="J167" s="271" t="s">
        <v>159</v>
      </c>
      <c r="K167" s="307"/>
      <c r="L167" s="308"/>
      <c r="M167" s="308"/>
      <c r="N167" s="308"/>
      <c r="O167" s="285" t="s">
        <v>122</v>
      </c>
      <c r="P167" s="285" t="s">
        <v>113</v>
      </c>
      <c r="Q167" s="285" t="s">
        <v>173</v>
      </c>
      <c r="R167" s="285">
        <v>197</v>
      </c>
      <c r="S167" s="285"/>
      <c r="T167" s="286">
        <v>0.94</v>
      </c>
      <c r="U167" s="286">
        <f>T167/R167*1000000</f>
        <v>4771.573604060914</v>
      </c>
      <c r="V167" s="266" t="s">
        <v>171</v>
      </c>
      <c r="W167" s="266" t="s">
        <v>167</v>
      </c>
      <c r="X167" s="243" t="s">
        <v>122</v>
      </c>
      <c r="Y167" s="243" t="s">
        <v>117</v>
      </c>
      <c r="Z167" s="243" t="s">
        <v>397</v>
      </c>
      <c r="AA167" s="243">
        <v>1</v>
      </c>
      <c r="AB167" s="243">
        <v>6000</v>
      </c>
      <c r="AC167" s="218">
        <v>7.5</v>
      </c>
      <c r="AD167" s="243">
        <f>AC167*1000000/AB167</f>
        <v>1250</v>
      </c>
      <c r="AE167" s="222" t="s">
        <v>177</v>
      </c>
      <c r="AF167" s="222" t="s">
        <v>178</v>
      </c>
      <c r="AG167" s="291"/>
    </row>
    <row r="168" spans="1:33" ht="22.5" customHeight="1">
      <c r="A168" s="267"/>
      <c r="B168" s="270"/>
      <c r="C168" s="271"/>
      <c r="D168" s="268"/>
      <c r="E168" s="271"/>
      <c r="F168" s="271"/>
      <c r="G168" s="271"/>
      <c r="H168" s="271"/>
      <c r="I168" s="271"/>
      <c r="J168" s="271"/>
      <c r="K168" s="307"/>
      <c r="L168" s="308"/>
      <c r="M168" s="308"/>
      <c r="N168" s="308"/>
      <c r="O168" s="285"/>
      <c r="P168" s="285"/>
      <c r="Q168" s="285"/>
      <c r="R168" s="285"/>
      <c r="S168" s="285"/>
      <c r="T168" s="286"/>
      <c r="U168" s="286"/>
      <c r="V168" s="266"/>
      <c r="W168" s="266"/>
      <c r="X168" s="243"/>
      <c r="Y168" s="243"/>
      <c r="Z168" s="243"/>
      <c r="AA168" s="243"/>
      <c r="AB168" s="243"/>
      <c r="AC168" s="218"/>
      <c r="AD168" s="243"/>
      <c r="AE168" s="222"/>
      <c r="AF168" s="222"/>
      <c r="AG168" s="291"/>
    </row>
    <row r="169" spans="1:33" ht="21.75" customHeight="1">
      <c r="A169" s="16"/>
      <c r="B169" s="133" t="s">
        <v>391</v>
      </c>
      <c r="C169" s="26">
        <f>C167+C165+C164+C163+C162+C160+C158+C154+C151+C149+C147+C146+C145+C142+C140+C138+C136+C135+C133+C132+C130+C129+C128+C124+C123+C121+C119+C116+C114+C113+C111+C109+C107+C106+C103+C101+C98+C95+C93+C91+C90+C88+C85+C82+C80+C79+C78+C74+C73+C69+C65+C62+C60+C59+C55+C53+C50</f>
        <v>1449.1830000000002</v>
      </c>
      <c r="D169" s="24">
        <f>D167+D165+D164+D163+D162+D160+D158+D154+D151+D149+D147+D146+D145+D142+D140+D138+D136+D135+D133+D132+D130+D129+D128+D124+D123+D121+D119+D116+D114+D113+D111+D109+D107+D106+D103+D101+D98+D95+D93+D91+D90+D88+D85+D82+D80+D79+D78+D74+D73+D69+D65+D62+D60+D59+D55+D53+D50</f>
        <v>11659280.826</v>
      </c>
      <c r="E169" s="67">
        <f>E167+E165+E164+E163+E162+E160+E158+E154+E151+E149+E147+E146+E145+E142+E140+E138+E136+E135+E133+E132+E130+E129+E128+E124+E123+E121+E119+E116+E114+E113+E111+E109+E107+E106+E103+E101+E98+E95+E93+E91+E90+E88+E85+E82+E80+E79+E78+E74+E73+E69+E65+E62+E60+E59+E55+E53+E50</f>
        <v>624.1750000000001</v>
      </c>
      <c r="F169" s="27">
        <f>(F50+F53+F55+F59+F60+F62+F65+F69+F73+F74+F78+F79+F80+F82+F85+F88+F90+F91+F93+F95+F98+F101+F103+F106+F107+F109+F111+F113+F114+F116+F119+F121+F123+F124+F128+F129+F130+F132+F133+F135+F136+F138+F140+F142+F145+F146+F147+F149+F151+F154+F158+F160+F162+F163+F164+F165+F167)/57</f>
        <v>43.06491228070175</v>
      </c>
      <c r="G169" s="26">
        <f>G167+G165+G164+G163+G162+G160+G158+G154+G151+G149+G147+G146+G145+G142+G140+G138+G136+G135+G133+G132+G130+G129+G128+G124+G123+G121+G119+G116+G114+G113+G111+G109+G107+G106+G103+G101+G98+G95+G93+G91+G90+G88+G85+G82+G80+G79+G78+G74+G73+G69+G65+G62+G60+G59+G55+G53+G50</f>
        <v>728.9010000000001</v>
      </c>
      <c r="H169" s="27">
        <f>(H50+H53+H55+H59+H60+H62+H65+H69+H73+H74+H78+H79+H80+H82+H85+H88+H90+H91+H93+H95+H98+H101+H103+H106+H107+H109+H111+H113+H114+H116+H119+H121+H123+H124+H128+H129+H130+H132+H133+H135+H136+H138+H140+H142+H145+H146+H147+H149+H151+H154+H158+H160+H162+H163+H164+H165+H167)/57</f>
        <v>50.42280701754386</v>
      </c>
      <c r="I169" s="26">
        <f>I167+I165+I164+I163+I162+I160+I158+I154+I151+I149+I147+I146+I145+I142+I140+I138+I136+I135+I133+I132+I130+I129+I128+I124+I123+I121+I119+I116+I114+I113+I111+I109+I107+I106+I103+I101+I98+I95+I93+I91+I90+I88+I85+I82+I80+I79+I78+I74+I73+I69+I65+I62+I60+I59+I55+I53+I50</f>
        <v>824.9850000000001</v>
      </c>
      <c r="J169" s="27">
        <f>(J50+J53+J55+J59+J60+J62+J65+J69+J73+J74+J78+J79+J80+J82+J85+J88+J90+J91+J93+J95+J98+J101+J103+J106+J107+J109+J111+J113+J114+J116+J119+J121+J123+J124+J128+J129+J130+J132+J133+J135+J136+J138+J140+J142+J145+J146+J147+J149+J151+J154+J158+J160+J162+J163+J164+J165+J167)/57</f>
        <v>56.900000000000006</v>
      </c>
      <c r="K169" s="25"/>
      <c r="L169" s="100"/>
      <c r="M169" s="100"/>
      <c r="N169" s="100"/>
      <c r="O169" s="1"/>
      <c r="P169" s="1"/>
      <c r="Q169" s="1"/>
      <c r="R169" s="1"/>
      <c r="S169" s="1"/>
      <c r="T169" s="4"/>
      <c r="U169" s="4"/>
      <c r="V169" s="4"/>
      <c r="W169" s="4"/>
      <c r="X169" s="1"/>
      <c r="Y169" s="1"/>
      <c r="Z169" s="1"/>
      <c r="AA169" s="1"/>
      <c r="AB169" s="1"/>
      <c r="AC169" s="4"/>
      <c r="AD169" s="1"/>
      <c r="AE169" s="1"/>
      <c r="AF169" s="4"/>
      <c r="AG169" s="292"/>
    </row>
    <row r="170" spans="1:33" ht="42" customHeight="1">
      <c r="A170" s="232" t="s">
        <v>881</v>
      </c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40" t="s">
        <v>117</v>
      </c>
      <c r="Q170" s="40" t="s">
        <v>397</v>
      </c>
      <c r="R170" s="38">
        <f>R52+R53+R55+R67+R71+R77+R98+R101+R111+R114+R124+R133+R136+R138+R140+R157</f>
        <v>70.774</v>
      </c>
      <c r="S170" s="39">
        <f>S52+S53+S55+S67+S71+S77+S98+S101+S111+S114+S124+S133+S136+S138+S140+S157</f>
        <v>528755</v>
      </c>
      <c r="T170" s="38">
        <f>T52+T53+T55+T67+T71+T77+T98+T101+T111+T114+T124+T133+T136+T138+T140+T157</f>
        <v>566.91</v>
      </c>
      <c r="U170" s="327">
        <f>T170+T171+T172+T173+T174+T176</f>
        <v>1299.99758</v>
      </c>
      <c r="V170" s="327"/>
      <c r="W170" s="327"/>
      <c r="X170" s="40"/>
      <c r="Y170" s="40" t="s">
        <v>117</v>
      </c>
      <c r="Z170" s="40" t="s">
        <v>397</v>
      </c>
      <c r="AA170" s="38">
        <f>AA55+AA59+AA64+AA88+AA97+AA98+AA101+AA111+AA118+AA119+AA144+AA147+AA167</f>
        <v>50.4</v>
      </c>
      <c r="AB170" s="38">
        <f>AB55+AB59+AB64+AB88+AB97+AB98+AB101+AB111+AB118+AB119+AB144+AB147+AB167</f>
        <v>352100</v>
      </c>
      <c r="AC170" s="38">
        <f>AC55+AC59+AC64+AC88+AC97+AC98+AC101+AC111+AC118+AC119+AC144+AC147+AC167</f>
        <v>410.8915</v>
      </c>
      <c r="AD170" s="327">
        <f>AC170+AC171+AC172+AC173+AC176</f>
        <v>1299.989869</v>
      </c>
      <c r="AE170" s="327"/>
      <c r="AF170" s="327"/>
      <c r="AG170" s="262"/>
    </row>
    <row r="171" spans="1:33" ht="48.75" customHeight="1">
      <c r="A171" s="232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2"/>
      <c r="P171" s="40" t="s">
        <v>113</v>
      </c>
      <c r="Q171" s="40" t="s">
        <v>162</v>
      </c>
      <c r="R171" s="73">
        <f>R50+R60+R65+R69+R74+R88+R91+R93+R99+R116+R119+R137+R139+R147+R154+R158+R167</f>
        <v>24757</v>
      </c>
      <c r="S171" s="40"/>
      <c r="T171" s="38">
        <f>T50+T60+T65+T69+T74+T88+T91+T93+T99+T116+T119+T137+T139+T147+T154+T158+T167</f>
        <v>91.41758000000002</v>
      </c>
      <c r="U171" s="327"/>
      <c r="V171" s="327"/>
      <c r="W171" s="327"/>
      <c r="X171" s="40"/>
      <c r="Y171" s="40" t="s">
        <v>113</v>
      </c>
      <c r="Z171" s="40" t="s">
        <v>173</v>
      </c>
      <c r="AA171" s="38">
        <f>AA82+AA85+AA95+AA121+AA149+AA151</f>
        <v>7189</v>
      </c>
      <c r="AB171" s="38"/>
      <c r="AC171" s="38">
        <f>AC82+AC85+AC95+AC121+AC149+AC151</f>
        <v>36.319253</v>
      </c>
      <c r="AD171" s="327"/>
      <c r="AE171" s="327"/>
      <c r="AF171" s="327"/>
      <c r="AG171" s="239"/>
    </row>
    <row r="172" spans="1:33" ht="30.75" customHeight="1">
      <c r="A172" s="232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2"/>
      <c r="P172" s="40" t="s">
        <v>116</v>
      </c>
      <c r="Q172" s="40" t="s">
        <v>165</v>
      </c>
      <c r="R172" s="40">
        <f>R57+R62+R76+R94+R97+R100+R103+R126+R149+R156+R159+R164</f>
        <v>1737</v>
      </c>
      <c r="S172" s="40"/>
      <c r="T172" s="38">
        <f>T57+T62+T76+T94+T97+T100+T103+T126+T149+T156+T159+T164</f>
        <v>9.909999999999998</v>
      </c>
      <c r="U172" s="327"/>
      <c r="V172" s="327"/>
      <c r="W172" s="327"/>
      <c r="X172" s="40"/>
      <c r="Y172" s="40" t="s">
        <v>116</v>
      </c>
      <c r="Z172" s="40" t="s">
        <v>165</v>
      </c>
      <c r="AA172" s="38">
        <f>AA62+AA84+AA87+AA91+AA107+AA109+AA114+AA142+AA153</f>
        <v>1420</v>
      </c>
      <c r="AB172" s="38"/>
      <c r="AC172" s="38">
        <f>AC62+AC84+AC87+AC91+AC107+AC109+AC114+AC142+AC153</f>
        <v>10.605516000000001</v>
      </c>
      <c r="AD172" s="327"/>
      <c r="AE172" s="327"/>
      <c r="AF172" s="327"/>
      <c r="AG172" s="239"/>
    </row>
    <row r="173" spans="1:33" ht="32.25" customHeight="1">
      <c r="A173" s="232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2"/>
      <c r="P173" s="40" t="s">
        <v>886</v>
      </c>
      <c r="Q173" s="40" t="s">
        <v>397</v>
      </c>
      <c r="R173" s="40">
        <f>4+1.2</f>
        <v>5.2</v>
      </c>
      <c r="S173" s="40">
        <f>S72+S80</f>
        <v>59497</v>
      </c>
      <c r="T173" s="38">
        <f>250.3+77.48</f>
        <v>327.78000000000003</v>
      </c>
      <c r="U173" s="327"/>
      <c r="V173" s="327"/>
      <c r="W173" s="327"/>
      <c r="X173" s="40"/>
      <c r="Y173" s="40" t="s">
        <v>886</v>
      </c>
      <c r="Z173" s="40" t="s">
        <v>397</v>
      </c>
      <c r="AA173" s="38">
        <f>AA80</f>
        <v>3</v>
      </c>
      <c r="AB173" s="38">
        <f>AB80</f>
        <v>35547</v>
      </c>
      <c r="AC173" s="38">
        <f>AC80</f>
        <v>233.873</v>
      </c>
      <c r="AD173" s="327"/>
      <c r="AE173" s="327"/>
      <c r="AF173" s="327"/>
      <c r="AG173" s="239"/>
    </row>
    <row r="174" spans="1:33" ht="40.5" customHeight="1">
      <c r="A174" s="232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2"/>
      <c r="P174" s="40" t="s">
        <v>249</v>
      </c>
      <c r="Q174" s="40" t="s">
        <v>397</v>
      </c>
      <c r="R174" s="40">
        <f>R95+R165</f>
        <v>4.665</v>
      </c>
      <c r="S174" s="40"/>
      <c r="T174" s="38">
        <f>T165+T95</f>
        <v>3.98</v>
      </c>
      <c r="U174" s="327"/>
      <c r="V174" s="327"/>
      <c r="W174" s="327"/>
      <c r="X174" s="40"/>
      <c r="Y174" s="40"/>
      <c r="Z174" s="40"/>
      <c r="AA174" s="40"/>
      <c r="AB174" s="40"/>
      <c r="AC174" s="38"/>
      <c r="AD174" s="327"/>
      <c r="AE174" s="327"/>
      <c r="AF174" s="327"/>
      <c r="AG174" s="239"/>
    </row>
    <row r="175" spans="1:33" ht="32.25" customHeight="1">
      <c r="A175" s="232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2"/>
      <c r="P175" s="40"/>
      <c r="Q175" s="40"/>
      <c r="R175" s="40"/>
      <c r="S175" s="40"/>
      <c r="T175" s="38"/>
      <c r="U175" s="327"/>
      <c r="V175" s="327"/>
      <c r="W175" s="327"/>
      <c r="X175" s="40"/>
      <c r="Y175" s="93"/>
      <c r="Z175" s="93"/>
      <c r="AA175" s="93"/>
      <c r="AB175" s="93"/>
      <c r="AC175" s="93"/>
      <c r="AD175" s="327"/>
      <c r="AE175" s="327"/>
      <c r="AF175" s="327"/>
      <c r="AG175" s="239"/>
    </row>
    <row r="176" spans="1:33" ht="21.75" customHeight="1">
      <c r="A176" s="232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40" t="s">
        <v>889</v>
      </c>
      <c r="Q176" s="40" t="s">
        <v>397</v>
      </c>
      <c r="R176" s="40">
        <v>15.4</v>
      </c>
      <c r="S176" s="40">
        <f>S68+S127</f>
        <v>137401</v>
      </c>
      <c r="T176" s="38">
        <f>70.01+229.99</f>
        <v>300</v>
      </c>
      <c r="U176" s="327"/>
      <c r="V176" s="327"/>
      <c r="W176" s="327"/>
      <c r="X176" s="40"/>
      <c r="Y176" s="40" t="s">
        <v>889</v>
      </c>
      <c r="Z176" s="40" t="s">
        <v>397</v>
      </c>
      <c r="AA176" s="38">
        <f>AA160+AA113+AA65</f>
        <v>30.000999999999998</v>
      </c>
      <c r="AB176" s="38">
        <f>AB160+AB113+AB65</f>
        <v>226646</v>
      </c>
      <c r="AC176" s="38">
        <f>AC160+AC113+AC65</f>
        <v>608.3006</v>
      </c>
      <c r="AD176" s="327"/>
      <c r="AE176" s="327"/>
      <c r="AF176" s="327"/>
      <c r="AG176" s="240"/>
    </row>
    <row r="177" spans="1:33" ht="12.75">
      <c r="A177" s="241"/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</row>
    <row r="178" spans="1:168" s="30" customFormat="1" ht="55.5" customHeight="1">
      <c r="A178" s="234">
        <v>1</v>
      </c>
      <c r="B178" s="235" t="s">
        <v>66</v>
      </c>
      <c r="C178" s="236">
        <v>8.5</v>
      </c>
      <c r="D178" s="333">
        <v>136000</v>
      </c>
      <c r="E178" s="236">
        <v>2.9</v>
      </c>
      <c r="F178" s="334">
        <f>E178/C178*100</f>
        <v>34.11764705882353</v>
      </c>
      <c r="G178" s="236">
        <v>4.1</v>
      </c>
      <c r="H178" s="334">
        <f>G178/C178*100</f>
        <v>48.23529411764705</v>
      </c>
      <c r="I178" s="236">
        <v>6.9</v>
      </c>
      <c r="J178" s="334">
        <f>I178/C178*100</f>
        <v>81.17647058823529</v>
      </c>
      <c r="K178" s="235" t="s">
        <v>67</v>
      </c>
      <c r="L178" s="235" t="s">
        <v>68</v>
      </c>
      <c r="M178" s="235"/>
      <c r="N178" s="235"/>
      <c r="O178" s="235" t="s">
        <v>67</v>
      </c>
      <c r="P178" s="79" t="s">
        <v>323</v>
      </c>
      <c r="Q178" s="80" t="s">
        <v>324</v>
      </c>
      <c r="R178" s="79">
        <v>6000</v>
      </c>
      <c r="S178" s="80"/>
      <c r="T178" s="81">
        <v>3.8</v>
      </c>
      <c r="U178" s="103">
        <f>T178/R178*1000000</f>
        <v>633.3333333333333</v>
      </c>
      <c r="V178" s="136">
        <v>42767</v>
      </c>
      <c r="W178" s="136">
        <v>43009</v>
      </c>
      <c r="X178" s="235" t="s">
        <v>325</v>
      </c>
      <c r="Y178" s="79" t="s">
        <v>735</v>
      </c>
      <c r="Z178" s="80" t="s">
        <v>1101</v>
      </c>
      <c r="AA178" s="86">
        <v>200</v>
      </c>
      <c r="AB178" s="87"/>
      <c r="AC178" s="83">
        <f>AD178*AA178/1000000</f>
        <v>0.8</v>
      </c>
      <c r="AD178" s="88">
        <v>4000</v>
      </c>
      <c r="AE178" s="84"/>
      <c r="AF178" s="84"/>
      <c r="AG178" s="235" t="s">
        <v>326</v>
      </c>
      <c r="AH178" s="29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3"/>
      <c r="CT178" s="123"/>
      <c r="CU178" s="123"/>
      <c r="CV178" s="123"/>
      <c r="CW178" s="123"/>
      <c r="CX178" s="123"/>
      <c r="CY178" s="123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</row>
    <row r="179" spans="1:168" s="30" customFormat="1" ht="25.5">
      <c r="A179" s="234"/>
      <c r="B179" s="235"/>
      <c r="C179" s="236"/>
      <c r="D179" s="333"/>
      <c r="E179" s="236"/>
      <c r="F179" s="334"/>
      <c r="G179" s="236"/>
      <c r="H179" s="334"/>
      <c r="I179" s="236"/>
      <c r="J179" s="334"/>
      <c r="K179" s="235"/>
      <c r="L179" s="235"/>
      <c r="M179" s="235"/>
      <c r="N179" s="235"/>
      <c r="O179" s="235"/>
      <c r="P179" s="79" t="s">
        <v>1031</v>
      </c>
      <c r="Q179" s="80" t="s">
        <v>165</v>
      </c>
      <c r="R179" s="79">
        <v>40</v>
      </c>
      <c r="S179" s="80"/>
      <c r="T179" s="83">
        <v>0.2139</v>
      </c>
      <c r="U179" s="103">
        <f>T179/R179*1000000</f>
        <v>5347.5</v>
      </c>
      <c r="V179" s="136">
        <v>42767</v>
      </c>
      <c r="W179" s="136">
        <v>43009</v>
      </c>
      <c r="X179" s="235"/>
      <c r="Y179" s="79"/>
      <c r="Z179" s="85"/>
      <c r="AA179" s="86"/>
      <c r="AB179" s="87"/>
      <c r="AC179" s="83"/>
      <c r="AD179" s="88"/>
      <c r="AE179" s="84"/>
      <c r="AF179" s="84"/>
      <c r="AG179" s="235"/>
      <c r="AH179" s="29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3"/>
      <c r="CT179" s="123"/>
      <c r="CU179" s="123"/>
      <c r="CV179" s="123"/>
      <c r="CW179" s="123"/>
      <c r="CX179" s="123"/>
      <c r="CY179" s="123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</row>
    <row r="180" spans="1:168" s="30" customFormat="1" ht="46.5" customHeight="1">
      <c r="A180" s="234"/>
      <c r="B180" s="235"/>
      <c r="C180" s="236"/>
      <c r="D180" s="333"/>
      <c r="E180" s="236"/>
      <c r="F180" s="334"/>
      <c r="G180" s="236"/>
      <c r="H180" s="334"/>
      <c r="I180" s="236"/>
      <c r="J180" s="334"/>
      <c r="K180" s="235"/>
      <c r="L180" s="235"/>
      <c r="M180" s="235"/>
      <c r="N180" s="235"/>
      <c r="O180" s="235"/>
      <c r="P180" s="79" t="s">
        <v>1032</v>
      </c>
      <c r="Q180" s="80" t="s">
        <v>165</v>
      </c>
      <c r="R180" s="79">
        <v>52</v>
      </c>
      <c r="S180" s="80"/>
      <c r="T180" s="83">
        <v>2.3907</v>
      </c>
      <c r="U180" s="103">
        <f>T180/R180*1000000</f>
        <v>45974.99999999999</v>
      </c>
      <c r="V180" s="136">
        <v>42767</v>
      </c>
      <c r="W180" s="136">
        <v>43009</v>
      </c>
      <c r="X180" s="235"/>
      <c r="Y180" s="79"/>
      <c r="Z180" s="85"/>
      <c r="AA180" s="86"/>
      <c r="AB180" s="87"/>
      <c r="AC180" s="83"/>
      <c r="AD180" s="88"/>
      <c r="AE180" s="84"/>
      <c r="AF180" s="84"/>
      <c r="AG180" s="235"/>
      <c r="AH180" s="29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3"/>
      <c r="CT180" s="123"/>
      <c r="CU180" s="123"/>
      <c r="CV180" s="123"/>
      <c r="CW180" s="123"/>
      <c r="CX180" s="123"/>
      <c r="CY180" s="123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</row>
    <row r="181" spans="1:168" s="30" customFormat="1" ht="51">
      <c r="A181" s="234"/>
      <c r="B181" s="235"/>
      <c r="C181" s="236"/>
      <c r="D181" s="333"/>
      <c r="E181" s="236"/>
      <c r="F181" s="334"/>
      <c r="G181" s="236"/>
      <c r="H181" s="334"/>
      <c r="I181" s="236"/>
      <c r="J181" s="334"/>
      <c r="K181" s="235"/>
      <c r="L181" s="235"/>
      <c r="M181" s="235"/>
      <c r="N181" s="235"/>
      <c r="O181" s="235"/>
      <c r="P181" s="79" t="s">
        <v>1033</v>
      </c>
      <c r="Q181" s="80" t="s">
        <v>165</v>
      </c>
      <c r="R181" s="79">
        <v>20</v>
      </c>
      <c r="S181" s="80"/>
      <c r="T181" s="83">
        <v>0.2731</v>
      </c>
      <c r="U181" s="103">
        <f>T181/R181*1000000</f>
        <v>13655</v>
      </c>
      <c r="V181" s="136">
        <v>42767</v>
      </c>
      <c r="W181" s="136">
        <v>43009</v>
      </c>
      <c r="X181" s="235"/>
      <c r="Y181" s="79"/>
      <c r="Z181" s="85"/>
      <c r="AA181" s="86"/>
      <c r="AB181" s="87"/>
      <c r="AC181" s="83"/>
      <c r="AD181" s="88"/>
      <c r="AE181" s="84"/>
      <c r="AF181" s="84"/>
      <c r="AG181" s="235"/>
      <c r="AH181" s="29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3"/>
      <c r="CT181" s="123"/>
      <c r="CU181" s="123"/>
      <c r="CV181" s="123"/>
      <c r="CW181" s="123"/>
      <c r="CX181" s="123"/>
      <c r="CY181" s="123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</row>
    <row r="182" spans="1:168" s="31" customFormat="1" ht="74.25" customHeight="1">
      <c r="A182" s="234"/>
      <c r="B182" s="235"/>
      <c r="C182" s="236"/>
      <c r="D182" s="333"/>
      <c r="E182" s="236"/>
      <c r="F182" s="334"/>
      <c r="G182" s="236"/>
      <c r="H182" s="334"/>
      <c r="I182" s="236"/>
      <c r="J182" s="334"/>
      <c r="K182" s="235"/>
      <c r="L182" s="235"/>
      <c r="M182" s="235"/>
      <c r="N182" s="235"/>
      <c r="O182" s="235"/>
      <c r="P182" s="79" t="s">
        <v>1034</v>
      </c>
      <c r="Q182" s="80" t="s">
        <v>165</v>
      </c>
      <c r="R182" s="79">
        <v>4</v>
      </c>
      <c r="S182" s="80"/>
      <c r="T182" s="83">
        <v>0.4147</v>
      </c>
      <c r="U182" s="103">
        <f>T182/R182*1000000</f>
        <v>103675</v>
      </c>
      <c r="V182" s="136">
        <v>42767</v>
      </c>
      <c r="W182" s="136">
        <v>43009</v>
      </c>
      <c r="X182" s="235"/>
      <c r="Y182" s="79"/>
      <c r="Z182" s="85"/>
      <c r="AA182" s="86"/>
      <c r="AB182" s="87"/>
      <c r="AC182" s="83"/>
      <c r="AD182" s="88"/>
      <c r="AE182" s="84"/>
      <c r="AF182" s="84"/>
      <c r="AG182" s="235"/>
      <c r="AH182" s="29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3"/>
      <c r="CT182" s="123"/>
      <c r="CU182" s="123"/>
      <c r="CV182" s="123"/>
      <c r="CW182" s="123"/>
      <c r="CX182" s="123"/>
      <c r="CY182" s="123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4"/>
      <c r="EA182" s="124"/>
      <c r="EB182" s="124"/>
      <c r="EC182" s="124"/>
      <c r="ED182" s="124"/>
      <c r="EE182" s="124"/>
      <c r="EF182" s="124"/>
      <c r="EG182" s="124"/>
      <c r="EH182" s="124"/>
      <c r="EI182" s="124"/>
      <c r="EJ182" s="124"/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  <c r="FL182" s="124"/>
    </row>
    <row r="183" spans="1:168" s="31" customFormat="1" ht="25.5">
      <c r="A183" s="234"/>
      <c r="B183" s="235"/>
      <c r="C183" s="236"/>
      <c r="D183" s="333"/>
      <c r="E183" s="236"/>
      <c r="F183" s="334"/>
      <c r="G183" s="236"/>
      <c r="H183" s="334"/>
      <c r="I183" s="236"/>
      <c r="J183" s="334"/>
      <c r="K183" s="235"/>
      <c r="L183" s="235"/>
      <c r="M183" s="235"/>
      <c r="N183" s="235"/>
      <c r="O183" s="79" t="s">
        <v>325</v>
      </c>
      <c r="P183" s="79" t="s">
        <v>328</v>
      </c>
      <c r="Q183" s="80" t="s">
        <v>397</v>
      </c>
      <c r="R183" s="79">
        <v>7.66</v>
      </c>
      <c r="S183" s="80">
        <v>45942</v>
      </c>
      <c r="T183" s="83">
        <v>35.733</v>
      </c>
      <c r="U183" s="103">
        <f>T183/S183*1000000</f>
        <v>777.78503330286</v>
      </c>
      <c r="V183" s="136">
        <v>42767</v>
      </c>
      <c r="W183" s="136">
        <v>43009</v>
      </c>
      <c r="X183" s="79" t="s">
        <v>325</v>
      </c>
      <c r="Y183" s="79"/>
      <c r="Z183" s="80"/>
      <c r="AA183" s="81"/>
      <c r="AB183" s="82"/>
      <c r="AC183" s="83"/>
      <c r="AD183" s="103"/>
      <c r="AE183" s="90"/>
      <c r="AF183" s="90"/>
      <c r="AG183" s="235"/>
      <c r="AH183" s="29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6"/>
      <c r="CT183" s="126"/>
      <c r="CU183" s="126"/>
      <c r="CV183" s="126"/>
      <c r="CW183" s="126"/>
      <c r="CX183" s="126"/>
      <c r="CY183" s="126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124"/>
      <c r="DM183" s="124"/>
      <c r="DN183" s="124"/>
      <c r="DO183" s="124"/>
      <c r="DP183" s="124"/>
      <c r="DQ183" s="124"/>
      <c r="DR183" s="124"/>
      <c r="DS183" s="124"/>
      <c r="DT183" s="124"/>
      <c r="DU183" s="124"/>
      <c r="DV183" s="124"/>
      <c r="DW183" s="124"/>
      <c r="DX183" s="124"/>
      <c r="DY183" s="124"/>
      <c r="DZ183" s="124"/>
      <c r="EA183" s="124"/>
      <c r="EB183" s="124"/>
      <c r="EC183" s="124"/>
      <c r="ED183" s="124"/>
      <c r="EE183" s="124"/>
      <c r="EF183" s="124"/>
      <c r="EG183" s="124"/>
      <c r="EH183" s="124"/>
      <c r="EI183" s="124"/>
      <c r="EJ183" s="124"/>
      <c r="EK183" s="124"/>
      <c r="EL183" s="124"/>
      <c r="EM183" s="124"/>
      <c r="EN183" s="124"/>
      <c r="EO183" s="124"/>
      <c r="EP183" s="124"/>
      <c r="EQ183" s="124"/>
      <c r="ER183" s="124"/>
      <c r="ES183" s="124"/>
      <c r="ET183" s="124"/>
      <c r="EU183" s="124"/>
      <c r="EV183" s="124"/>
      <c r="EW183" s="124"/>
      <c r="EX183" s="124"/>
      <c r="EY183" s="124"/>
      <c r="EZ183" s="124"/>
      <c r="FA183" s="124"/>
      <c r="FB183" s="124"/>
      <c r="FC183" s="124"/>
      <c r="FD183" s="124"/>
      <c r="FE183" s="124"/>
      <c r="FF183" s="124"/>
      <c r="FG183" s="124"/>
      <c r="FH183" s="124"/>
      <c r="FI183" s="124"/>
      <c r="FJ183" s="124"/>
      <c r="FK183" s="124"/>
      <c r="FL183" s="124"/>
    </row>
    <row r="184" spans="1:168" s="31" customFormat="1" ht="51">
      <c r="A184" s="234">
        <v>2</v>
      </c>
      <c r="B184" s="235" t="s">
        <v>377</v>
      </c>
      <c r="C184" s="236">
        <v>3.4</v>
      </c>
      <c r="D184" s="333">
        <v>54720</v>
      </c>
      <c r="E184" s="236">
        <v>1.36</v>
      </c>
      <c r="F184" s="334">
        <f>E184/C184*100</f>
        <v>40</v>
      </c>
      <c r="G184" s="236">
        <v>2.5</v>
      </c>
      <c r="H184" s="334">
        <f>G184/C184*100</f>
        <v>73.52941176470588</v>
      </c>
      <c r="I184" s="236">
        <v>2.8</v>
      </c>
      <c r="J184" s="334">
        <f>I184/C184*100</f>
        <v>82.35294117647058</v>
      </c>
      <c r="K184" s="235" t="s">
        <v>70</v>
      </c>
      <c r="L184" s="235" t="s">
        <v>71</v>
      </c>
      <c r="M184" s="235"/>
      <c r="N184" s="235"/>
      <c r="O184" s="235" t="s">
        <v>70</v>
      </c>
      <c r="P184" s="79" t="s">
        <v>1035</v>
      </c>
      <c r="Q184" s="80" t="s">
        <v>324</v>
      </c>
      <c r="R184" s="79">
        <v>2355</v>
      </c>
      <c r="S184" s="80"/>
      <c r="T184" s="83">
        <v>1.532</v>
      </c>
      <c r="U184" s="103">
        <f>T184/R184*1000000</f>
        <v>650.5307855626327</v>
      </c>
      <c r="V184" s="136">
        <v>42767</v>
      </c>
      <c r="W184" s="136">
        <v>43009</v>
      </c>
      <c r="X184" s="79" t="s">
        <v>69</v>
      </c>
      <c r="Y184" s="79" t="s">
        <v>735</v>
      </c>
      <c r="Z184" s="85" t="s">
        <v>1101</v>
      </c>
      <c r="AA184" s="86">
        <v>100</v>
      </c>
      <c r="AB184" s="87"/>
      <c r="AC184" s="83">
        <f>AD184*AA184/1000000</f>
        <v>0.4</v>
      </c>
      <c r="AD184" s="83">
        <v>4000</v>
      </c>
      <c r="AE184" s="90"/>
      <c r="AF184" s="90"/>
      <c r="AG184" s="79" t="s">
        <v>329</v>
      </c>
      <c r="AH184" s="29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3"/>
      <c r="CT184" s="123"/>
      <c r="CU184" s="123"/>
      <c r="CV184" s="123"/>
      <c r="CW184" s="123"/>
      <c r="CX184" s="123"/>
      <c r="CY184" s="123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  <c r="FH184" s="124"/>
      <c r="FI184" s="124"/>
      <c r="FJ184" s="124"/>
      <c r="FK184" s="124"/>
      <c r="FL184" s="124"/>
    </row>
    <row r="185" spans="1:168" s="31" customFormat="1" ht="38.25">
      <c r="A185" s="234"/>
      <c r="B185" s="235"/>
      <c r="C185" s="236"/>
      <c r="D185" s="333"/>
      <c r="E185" s="236"/>
      <c r="F185" s="334"/>
      <c r="G185" s="236"/>
      <c r="H185" s="334"/>
      <c r="I185" s="236"/>
      <c r="J185" s="334"/>
      <c r="K185" s="235"/>
      <c r="L185" s="235"/>
      <c r="M185" s="235"/>
      <c r="N185" s="235"/>
      <c r="O185" s="235"/>
      <c r="P185" s="79" t="s">
        <v>1038</v>
      </c>
      <c r="Q185" s="80" t="s">
        <v>165</v>
      </c>
      <c r="R185" s="79">
        <v>34</v>
      </c>
      <c r="S185" s="80"/>
      <c r="T185" s="83">
        <v>1.989</v>
      </c>
      <c r="U185" s="103">
        <f>T185/R185*1000000</f>
        <v>58500</v>
      </c>
      <c r="V185" s="136">
        <v>42767</v>
      </c>
      <c r="W185" s="136">
        <v>43009</v>
      </c>
      <c r="X185" s="89"/>
      <c r="Y185" s="79"/>
      <c r="Z185" s="85"/>
      <c r="AA185" s="86"/>
      <c r="AB185" s="87"/>
      <c r="AC185" s="83"/>
      <c r="AD185" s="83"/>
      <c r="AE185" s="90"/>
      <c r="AF185" s="90"/>
      <c r="AG185" s="79" t="s">
        <v>329</v>
      </c>
      <c r="AH185" s="29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3"/>
      <c r="CT185" s="123"/>
      <c r="CU185" s="123"/>
      <c r="CV185" s="123"/>
      <c r="CW185" s="123"/>
      <c r="CX185" s="123"/>
      <c r="CY185" s="123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</row>
    <row r="186" spans="1:168" s="31" customFormat="1" ht="51">
      <c r="A186" s="234"/>
      <c r="B186" s="235"/>
      <c r="C186" s="236"/>
      <c r="D186" s="333"/>
      <c r="E186" s="236"/>
      <c r="F186" s="334"/>
      <c r="G186" s="236"/>
      <c r="H186" s="334"/>
      <c r="I186" s="236"/>
      <c r="J186" s="334"/>
      <c r="K186" s="235"/>
      <c r="L186" s="235"/>
      <c r="M186" s="235"/>
      <c r="N186" s="235"/>
      <c r="O186" s="235"/>
      <c r="P186" s="79" t="s">
        <v>1039</v>
      </c>
      <c r="Q186" s="80" t="s">
        <v>165</v>
      </c>
      <c r="R186" s="79">
        <v>24</v>
      </c>
      <c r="S186" s="80"/>
      <c r="T186" s="83">
        <v>1.4986</v>
      </c>
      <c r="U186" s="103">
        <f>T186/R186*1000000</f>
        <v>62441.666666666664</v>
      </c>
      <c r="V186" s="136">
        <v>42767</v>
      </c>
      <c r="W186" s="136">
        <v>43009</v>
      </c>
      <c r="X186" s="89"/>
      <c r="Y186" s="79"/>
      <c r="Z186" s="85"/>
      <c r="AA186" s="86"/>
      <c r="AB186" s="87"/>
      <c r="AC186" s="83"/>
      <c r="AD186" s="83"/>
      <c r="AE186" s="90"/>
      <c r="AF186" s="90"/>
      <c r="AG186" s="79" t="s">
        <v>329</v>
      </c>
      <c r="AH186" s="29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3"/>
      <c r="CT186" s="123"/>
      <c r="CU186" s="123"/>
      <c r="CV186" s="123"/>
      <c r="CW186" s="123"/>
      <c r="CX186" s="123"/>
      <c r="CY186" s="123"/>
      <c r="CZ186" s="124"/>
      <c r="DA186" s="124"/>
      <c r="DB186" s="124"/>
      <c r="DC186" s="124"/>
      <c r="DD186" s="124"/>
      <c r="DE186" s="124"/>
      <c r="DF186" s="124"/>
      <c r="DG186" s="124"/>
      <c r="DH186" s="124"/>
      <c r="DI186" s="124"/>
      <c r="DJ186" s="124"/>
      <c r="DK186" s="124"/>
      <c r="DL186" s="124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  <c r="EG186" s="124"/>
      <c r="EH186" s="124"/>
      <c r="EI186" s="124"/>
      <c r="EJ186" s="124"/>
      <c r="EK186" s="124"/>
      <c r="EL186" s="124"/>
      <c r="EM186" s="124"/>
      <c r="EN186" s="124"/>
      <c r="EO186" s="124"/>
      <c r="EP186" s="124"/>
      <c r="EQ186" s="124"/>
      <c r="ER186" s="124"/>
      <c r="ES186" s="124"/>
      <c r="ET186" s="124"/>
      <c r="EU186" s="124"/>
      <c r="EV186" s="124"/>
      <c r="EW186" s="124"/>
      <c r="EX186" s="124"/>
      <c r="EY186" s="124"/>
      <c r="EZ186" s="124"/>
      <c r="FA186" s="124"/>
      <c r="FB186" s="124"/>
      <c r="FC186" s="124"/>
      <c r="FD186" s="124"/>
      <c r="FE186" s="124"/>
      <c r="FF186" s="124"/>
      <c r="FG186" s="124"/>
      <c r="FH186" s="124"/>
      <c r="FI186" s="124"/>
      <c r="FJ186" s="124"/>
      <c r="FK186" s="124"/>
      <c r="FL186" s="124"/>
    </row>
    <row r="187" spans="1:168" s="32" customFormat="1" ht="63.75">
      <c r="A187" s="234"/>
      <c r="B187" s="235"/>
      <c r="C187" s="236"/>
      <c r="D187" s="333"/>
      <c r="E187" s="236"/>
      <c r="F187" s="334"/>
      <c r="G187" s="236"/>
      <c r="H187" s="334"/>
      <c r="I187" s="236"/>
      <c r="J187" s="334"/>
      <c r="K187" s="235"/>
      <c r="L187" s="235"/>
      <c r="M187" s="235"/>
      <c r="N187" s="235"/>
      <c r="O187" s="235"/>
      <c r="P187" s="79" t="s">
        <v>1040</v>
      </c>
      <c r="Q187" s="80" t="s">
        <v>165</v>
      </c>
      <c r="R187" s="79">
        <v>2</v>
      </c>
      <c r="S187" s="80"/>
      <c r="T187" s="83">
        <v>0.1659</v>
      </c>
      <c r="U187" s="103">
        <f>T187/R187*1000000</f>
        <v>82950</v>
      </c>
      <c r="V187" s="136">
        <v>42767</v>
      </c>
      <c r="W187" s="136">
        <v>43009</v>
      </c>
      <c r="X187" s="89"/>
      <c r="Y187" s="79"/>
      <c r="Z187" s="85"/>
      <c r="AA187" s="86"/>
      <c r="AB187" s="87"/>
      <c r="AC187" s="83"/>
      <c r="AD187" s="83"/>
      <c r="AE187" s="90"/>
      <c r="AF187" s="90"/>
      <c r="AG187" s="79" t="s">
        <v>329</v>
      </c>
      <c r="AH187" s="29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3"/>
      <c r="CT187" s="123"/>
      <c r="CU187" s="123"/>
      <c r="CV187" s="123"/>
      <c r="CW187" s="123"/>
      <c r="CX187" s="123"/>
      <c r="CY187" s="123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7"/>
      <c r="FF187" s="127"/>
      <c r="FG187" s="127"/>
      <c r="FH187" s="127"/>
      <c r="FI187" s="127"/>
      <c r="FJ187" s="127"/>
      <c r="FK187" s="127"/>
      <c r="FL187" s="127"/>
    </row>
    <row r="188" spans="1:168" s="33" customFormat="1" ht="38.25">
      <c r="A188" s="234"/>
      <c r="B188" s="235"/>
      <c r="C188" s="236"/>
      <c r="D188" s="333"/>
      <c r="E188" s="236"/>
      <c r="F188" s="334"/>
      <c r="G188" s="236"/>
      <c r="H188" s="334"/>
      <c r="I188" s="236"/>
      <c r="J188" s="334"/>
      <c r="K188" s="235"/>
      <c r="L188" s="235"/>
      <c r="M188" s="235"/>
      <c r="N188" s="235"/>
      <c r="O188" s="79" t="s">
        <v>69</v>
      </c>
      <c r="P188" s="79" t="s">
        <v>328</v>
      </c>
      <c r="Q188" s="80" t="s">
        <v>397</v>
      </c>
      <c r="R188" s="79">
        <v>5.07</v>
      </c>
      <c r="S188" s="80">
        <v>30390</v>
      </c>
      <c r="T188" s="83">
        <v>25.576</v>
      </c>
      <c r="U188" s="83">
        <f>T188/S188*1000000</f>
        <v>841.5926291543271</v>
      </c>
      <c r="V188" s="136">
        <v>42767</v>
      </c>
      <c r="W188" s="136">
        <v>43009</v>
      </c>
      <c r="X188" s="89"/>
      <c r="Y188" s="79"/>
      <c r="Z188" s="80"/>
      <c r="AA188" s="81"/>
      <c r="AB188" s="82"/>
      <c r="AC188" s="83"/>
      <c r="AD188" s="103"/>
      <c r="AE188" s="90"/>
      <c r="AF188" s="90"/>
      <c r="AG188" s="79" t="s">
        <v>329</v>
      </c>
      <c r="AH188" s="29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6"/>
      <c r="CT188" s="126"/>
      <c r="CU188" s="126"/>
      <c r="CV188" s="126"/>
      <c r="CW188" s="126"/>
      <c r="CX188" s="126"/>
      <c r="CY188" s="126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</row>
    <row r="189" spans="1:168" s="33" customFormat="1" ht="63.75">
      <c r="A189" s="234">
        <v>3</v>
      </c>
      <c r="B189" s="235" t="s">
        <v>72</v>
      </c>
      <c r="C189" s="236">
        <v>7</v>
      </c>
      <c r="D189" s="333">
        <v>112000</v>
      </c>
      <c r="E189" s="236">
        <v>3.5</v>
      </c>
      <c r="F189" s="334">
        <f>E189/C189*100</f>
        <v>50</v>
      </c>
      <c r="G189" s="236">
        <v>3.9</v>
      </c>
      <c r="H189" s="334">
        <f>G189/C189*100</f>
        <v>55.714285714285715</v>
      </c>
      <c r="I189" s="236">
        <v>4.2</v>
      </c>
      <c r="J189" s="334">
        <f>I189/C189*100</f>
        <v>60</v>
      </c>
      <c r="K189" s="229" t="s">
        <v>73</v>
      </c>
      <c r="L189" s="229" t="s">
        <v>75</v>
      </c>
      <c r="M189" s="229"/>
      <c r="N189" s="229"/>
      <c r="O189" s="235" t="s">
        <v>73</v>
      </c>
      <c r="P189" s="79" t="s">
        <v>323</v>
      </c>
      <c r="Q189" s="80" t="s">
        <v>324</v>
      </c>
      <c r="R189" s="79">
        <v>5964</v>
      </c>
      <c r="S189" s="80"/>
      <c r="T189" s="83">
        <v>3.8799</v>
      </c>
      <c r="U189" s="103">
        <f>T189/R189*1000000</f>
        <v>650.5533199195171</v>
      </c>
      <c r="V189" s="136">
        <v>42767</v>
      </c>
      <c r="W189" s="136">
        <v>43009</v>
      </c>
      <c r="X189" s="89" t="s">
        <v>72</v>
      </c>
      <c r="Y189" s="79" t="s">
        <v>735</v>
      </c>
      <c r="Z189" s="85" t="s">
        <v>1101</v>
      </c>
      <c r="AA189" s="86">
        <v>300</v>
      </c>
      <c r="AB189" s="87"/>
      <c r="AC189" s="83">
        <f>AD189*AA189/1000000</f>
        <v>1.2</v>
      </c>
      <c r="AD189" s="83">
        <v>4000</v>
      </c>
      <c r="AE189" s="90"/>
      <c r="AF189" s="90"/>
      <c r="AG189" s="79" t="s">
        <v>330</v>
      </c>
      <c r="AH189" s="29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3"/>
      <c r="CT189" s="123"/>
      <c r="CU189" s="123"/>
      <c r="CV189" s="123"/>
      <c r="CW189" s="123"/>
      <c r="CX189" s="123"/>
      <c r="CY189" s="123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</row>
    <row r="190" spans="1:168" s="33" customFormat="1" ht="63.75">
      <c r="A190" s="234"/>
      <c r="B190" s="235"/>
      <c r="C190" s="236"/>
      <c r="D190" s="333"/>
      <c r="E190" s="236"/>
      <c r="F190" s="334"/>
      <c r="G190" s="236"/>
      <c r="H190" s="334"/>
      <c r="I190" s="236"/>
      <c r="J190" s="334"/>
      <c r="K190" s="230"/>
      <c r="L190" s="230"/>
      <c r="M190" s="230"/>
      <c r="N190" s="230"/>
      <c r="O190" s="235"/>
      <c r="P190" s="79" t="s">
        <v>1041</v>
      </c>
      <c r="Q190" s="80" t="s">
        <v>165</v>
      </c>
      <c r="R190" s="79">
        <v>40</v>
      </c>
      <c r="S190" s="80"/>
      <c r="T190" s="83">
        <v>0.2139</v>
      </c>
      <c r="U190" s="103">
        <f>T190/R190*1000000</f>
        <v>5347.5</v>
      </c>
      <c r="V190" s="136">
        <v>42767</v>
      </c>
      <c r="W190" s="136">
        <v>43009</v>
      </c>
      <c r="X190" s="89"/>
      <c r="Y190" s="79"/>
      <c r="Z190" s="89"/>
      <c r="AA190" s="86"/>
      <c r="AB190" s="87"/>
      <c r="AC190" s="79"/>
      <c r="AD190" s="89"/>
      <c r="AE190" s="89"/>
      <c r="AF190" s="89"/>
      <c r="AG190" s="79" t="s">
        <v>330</v>
      </c>
      <c r="AH190" s="29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3"/>
      <c r="CT190" s="123"/>
      <c r="CU190" s="123"/>
      <c r="CV190" s="123"/>
      <c r="CW190" s="123"/>
      <c r="CX190" s="123"/>
      <c r="CY190" s="123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</row>
    <row r="191" spans="1:168" s="33" customFormat="1" ht="63.75">
      <c r="A191" s="234"/>
      <c r="B191" s="235"/>
      <c r="C191" s="236"/>
      <c r="D191" s="333"/>
      <c r="E191" s="236"/>
      <c r="F191" s="334"/>
      <c r="G191" s="236"/>
      <c r="H191" s="334"/>
      <c r="I191" s="236"/>
      <c r="J191" s="334"/>
      <c r="K191" s="230"/>
      <c r="L191" s="230"/>
      <c r="M191" s="230"/>
      <c r="N191" s="230"/>
      <c r="O191" s="235"/>
      <c r="P191" s="79" t="s">
        <v>1032</v>
      </c>
      <c r="Q191" s="80" t="s">
        <v>165</v>
      </c>
      <c r="R191" s="79">
        <v>40</v>
      </c>
      <c r="S191" s="80"/>
      <c r="T191" s="83">
        <v>1.839</v>
      </c>
      <c r="U191" s="103">
        <f>T191/R191*1000000</f>
        <v>45975</v>
      </c>
      <c r="V191" s="136">
        <v>42767</v>
      </c>
      <c r="W191" s="136">
        <v>43009</v>
      </c>
      <c r="X191" s="89"/>
      <c r="Y191" s="79"/>
      <c r="Z191" s="89"/>
      <c r="AA191" s="86"/>
      <c r="AB191" s="87"/>
      <c r="AC191" s="79"/>
      <c r="AD191" s="89"/>
      <c r="AE191" s="89"/>
      <c r="AF191" s="89"/>
      <c r="AG191" s="79" t="s">
        <v>330</v>
      </c>
      <c r="AH191" s="29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3"/>
      <c r="CT191" s="123"/>
      <c r="CU191" s="123"/>
      <c r="CV191" s="123"/>
      <c r="CW191" s="123"/>
      <c r="CX191" s="123"/>
      <c r="CY191" s="123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</row>
    <row r="192" spans="1:168" s="33" customFormat="1" ht="89.25">
      <c r="A192" s="234"/>
      <c r="B192" s="235"/>
      <c r="C192" s="236"/>
      <c r="D192" s="333"/>
      <c r="E192" s="236"/>
      <c r="F192" s="334"/>
      <c r="G192" s="236"/>
      <c r="H192" s="334"/>
      <c r="I192" s="236"/>
      <c r="J192" s="334"/>
      <c r="K192" s="230"/>
      <c r="L192" s="230"/>
      <c r="M192" s="230"/>
      <c r="N192" s="230"/>
      <c r="O192" s="235"/>
      <c r="P192" s="79" t="s">
        <v>331</v>
      </c>
      <c r="Q192" s="80" t="s">
        <v>165</v>
      </c>
      <c r="R192" s="79">
        <v>7</v>
      </c>
      <c r="S192" s="80"/>
      <c r="T192" s="83">
        <v>0.5806</v>
      </c>
      <c r="U192" s="103">
        <f>T192/R192*1000000</f>
        <v>82942.85714285713</v>
      </c>
      <c r="V192" s="136">
        <v>42767</v>
      </c>
      <c r="W192" s="136">
        <v>43009</v>
      </c>
      <c r="X192" s="89"/>
      <c r="Y192" s="79"/>
      <c r="Z192" s="89"/>
      <c r="AA192" s="86"/>
      <c r="AB192" s="87"/>
      <c r="AC192" s="79"/>
      <c r="AD192" s="89"/>
      <c r="AE192" s="89"/>
      <c r="AF192" s="89"/>
      <c r="AG192" s="79" t="s">
        <v>330</v>
      </c>
      <c r="AH192" s="29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3"/>
      <c r="CT192" s="123"/>
      <c r="CU192" s="123"/>
      <c r="CV192" s="123"/>
      <c r="CW192" s="123"/>
      <c r="CX192" s="123"/>
      <c r="CY192" s="123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</row>
    <row r="193" spans="1:168" s="33" customFormat="1" ht="63.75">
      <c r="A193" s="234"/>
      <c r="B193" s="235"/>
      <c r="C193" s="236"/>
      <c r="D193" s="333"/>
      <c r="E193" s="236"/>
      <c r="F193" s="334"/>
      <c r="G193" s="236"/>
      <c r="H193" s="334"/>
      <c r="I193" s="236"/>
      <c r="J193" s="334"/>
      <c r="K193" s="231"/>
      <c r="L193" s="231"/>
      <c r="M193" s="231"/>
      <c r="N193" s="231"/>
      <c r="O193" s="79" t="s">
        <v>72</v>
      </c>
      <c r="P193" s="79" t="s">
        <v>328</v>
      </c>
      <c r="Q193" s="80" t="s">
        <v>397</v>
      </c>
      <c r="R193" s="79">
        <v>6.25</v>
      </c>
      <c r="S193" s="80">
        <v>37524</v>
      </c>
      <c r="T193" s="83">
        <v>28.086</v>
      </c>
      <c r="U193" s="83">
        <f>T193/S193*1000000</f>
        <v>748.4809721778062</v>
      </c>
      <c r="V193" s="136">
        <v>42767</v>
      </c>
      <c r="W193" s="136">
        <v>43009</v>
      </c>
      <c r="X193" s="79"/>
      <c r="Y193" s="79"/>
      <c r="Z193" s="80"/>
      <c r="AA193" s="81"/>
      <c r="AB193" s="82"/>
      <c r="AC193" s="83"/>
      <c r="AD193" s="103"/>
      <c r="AE193" s="90"/>
      <c r="AF193" s="90"/>
      <c r="AG193" s="79" t="s">
        <v>330</v>
      </c>
      <c r="AH193" s="29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6"/>
      <c r="CT193" s="126"/>
      <c r="CU193" s="126"/>
      <c r="CV193" s="126"/>
      <c r="CW193" s="126"/>
      <c r="CX193" s="126"/>
      <c r="CY193" s="126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</row>
    <row r="194" spans="1:168" s="31" customFormat="1" ht="114.75">
      <c r="A194" s="234">
        <v>4</v>
      </c>
      <c r="B194" s="235" t="s">
        <v>378</v>
      </c>
      <c r="C194" s="236">
        <v>7.8</v>
      </c>
      <c r="D194" s="333">
        <v>124800</v>
      </c>
      <c r="E194" s="236">
        <v>2.1</v>
      </c>
      <c r="F194" s="334">
        <f>E194/C194*100</f>
        <v>26.923076923076927</v>
      </c>
      <c r="G194" s="236">
        <v>5.1</v>
      </c>
      <c r="H194" s="334">
        <f>G194/C194*100</f>
        <v>65.38461538461539</v>
      </c>
      <c r="I194" s="236">
        <v>7.02</v>
      </c>
      <c r="J194" s="334">
        <f>I189/C189*100</f>
        <v>60</v>
      </c>
      <c r="K194" s="235" t="s">
        <v>124</v>
      </c>
      <c r="L194" s="235" t="s">
        <v>136</v>
      </c>
      <c r="M194" s="235"/>
      <c r="N194" s="235"/>
      <c r="O194" s="235" t="s">
        <v>124</v>
      </c>
      <c r="P194" s="79" t="s">
        <v>323</v>
      </c>
      <c r="Q194" s="80" t="s">
        <v>165</v>
      </c>
      <c r="R194" s="79">
        <v>4931</v>
      </c>
      <c r="S194" s="80"/>
      <c r="T194" s="83">
        <v>3.2079</v>
      </c>
      <c r="U194" s="103">
        <f aca="true" t="shared" si="0" ref="U194:U199">T194/R194*1000000</f>
        <v>650.5576962076658</v>
      </c>
      <c r="V194" s="136">
        <v>42767</v>
      </c>
      <c r="W194" s="136">
        <v>43009</v>
      </c>
      <c r="X194" s="235"/>
      <c r="Y194" s="235"/>
      <c r="Z194" s="335"/>
      <c r="AA194" s="236"/>
      <c r="AB194" s="334"/>
      <c r="AC194" s="336"/>
      <c r="AD194" s="336"/>
      <c r="AE194" s="337"/>
      <c r="AF194" s="337"/>
      <c r="AG194" s="79" t="s">
        <v>332</v>
      </c>
      <c r="AH194" s="29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3"/>
      <c r="CT194" s="123"/>
      <c r="CU194" s="123"/>
      <c r="CV194" s="123"/>
      <c r="CW194" s="123"/>
      <c r="CX194" s="123"/>
      <c r="CY194" s="123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124"/>
      <c r="DL194" s="124"/>
      <c r="DM194" s="124"/>
      <c r="DN194" s="124"/>
      <c r="DO194" s="124"/>
      <c r="DP194" s="124"/>
      <c r="DQ194" s="124"/>
      <c r="DR194" s="124"/>
      <c r="DS194" s="124"/>
      <c r="DT194" s="124"/>
      <c r="DU194" s="124"/>
      <c r="DV194" s="124"/>
      <c r="DW194" s="124"/>
      <c r="DX194" s="124"/>
      <c r="DY194" s="124"/>
      <c r="DZ194" s="124"/>
      <c r="EA194" s="124"/>
      <c r="EB194" s="124"/>
      <c r="EC194" s="124"/>
      <c r="ED194" s="124"/>
      <c r="EE194" s="124"/>
      <c r="EF194" s="124"/>
      <c r="EG194" s="124"/>
      <c r="EH194" s="124"/>
      <c r="EI194" s="124"/>
      <c r="EJ194" s="124"/>
      <c r="EK194" s="124"/>
      <c r="EL194" s="124"/>
      <c r="EM194" s="124"/>
      <c r="EN194" s="124"/>
      <c r="EO194" s="124"/>
      <c r="EP194" s="124"/>
      <c r="EQ194" s="124"/>
      <c r="ER194" s="124"/>
      <c r="ES194" s="124"/>
      <c r="ET194" s="124"/>
      <c r="EU194" s="124"/>
      <c r="EV194" s="124"/>
      <c r="EW194" s="124"/>
      <c r="EX194" s="124"/>
      <c r="EY194" s="124"/>
      <c r="EZ194" s="124"/>
      <c r="FA194" s="124"/>
      <c r="FB194" s="124"/>
      <c r="FC194" s="124"/>
      <c r="FD194" s="124"/>
      <c r="FE194" s="124"/>
      <c r="FF194" s="124"/>
      <c r="FG194" s="124"/>
      <c r="FH194" s="124"/>
      <c r="FI194" s="124"/>
      <c r="FJ194" s="124"/>
      <c r="FK194" s="124"/>
      <c r="FL194" s="124"/>
    </row>
    <row r="195" spans="1:168" s="31" customFormat="1" ht="114.75">
      <c r="A195" s="234"/>
      <c r="B195" s="235"/>
      <c r="C195" s="236"/>
      <c r="D195" s="333"/>
      <c r="E195" s="236"/>
      <c r="F195" s="334"/>
      <c r="G195" s="236"/>
      <c r="H195" s="334"/>
      <c r="I195" s="236"/>
      <c r="J195" s="334"/>
      <c r="K195" s="235"/>
      <c r="L195" s="235"/>
      <c r="M195" s="235"/>
      <c r="N195" s="235"/>
      <c r="O195" s="235"/>
      <c r="P195" s="79" t="s">
        <v>1042</v>
      </c>
      <c r="Q195" s="80" t="s">
        <v>165</v>
      </c>
      <c r="R195" s="79">
        <v>40</v>
      </c>
      <c r="S195" s="80"/>
      <c r="T195" s="83">
        <v>0.2139</v>
      </c>
      <c r="U195" s="103">
        <f t="shared" si="0"/>
        <v>5347.5</v>
      </c>
      <c r="V195" s="136">
        <v>42767</v>
      </c>
      <c r="W195" s="136">
        <v>43009</v>
      </c>
      <c r="X195" s="235"/>
      <c r="Y195" s="235"/>
      <c r="Z195" s="335"/>
      <c r="AA195" s="236"/>
      <c r="AB195" s="334"/>
      <c r="AC195" s="336"/>
      <c r="AD195" s="336"/>
      <c r="AE195" s="337"/>
      <c r="AF195" s="337"/>
      <c r="AG195" s="79" t="s">
        <v>332</v>
      </c>
      <c r="AH195" s="29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3"/>
      <c r="CT195" s="123"/>
      <c r="CU195" s="123"/>
      <c r="CV195" s="123"/>
      <c r="CW195" s="123"/>
      <c r="CX195" s="123"/>
      <c r="CY195" s="123"/>
      <c r="CZ195" s="124"/>
      <c r="DA195" s="124"/>
      <c r="DB195" s="124"/>
      <c r="DC195" s="124"/>
      <c r="DD195" s="124"/>
      <c r="DE195" s="124"/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4"/>
      <c r="EF195" s="124"/>
      <c r="EG195" s="124"/>
      <c r="EH195" s="124"/>
      <c r="EI195" s="124"/>
      <c r="EJ195" s="124"/>
      <c r="EK195" s="124"/>
      <c r="EL195" s="124"/>
      <c r="EM195" s="124"/>
      <c r="EN195" s="124"/>
      <c r="EO195" s="124"/>
      <c r="EP195" s="124"/>
      <c r="EQ195" s="124"/>
      <c r="ER195" s="124"/>
      <c r="ES195" s="124"/>
      <c r="ET195" s="124"/>
      <c r="EU195" s="124"/>
      <c r="EV195" s="124"/>
      <c r="EW195" s="124"/>
      <c r="EX195" s="124"/>
      <c r="EY195" s="124"/>
      <c r="EZ195" s="124"/>
      <c r="FA195" s="124"/>
      <c r="FB195" s="124"/>
      <c r="FC195" s="124"/>
      <c r="FD195" s="124"/>
      <c r="FE195" s="124"/>
      <c r="FF195" s="124"/>
      <c r="FG195" s="124"/>
      <c r="FH195" s="124"/>
      <c r="FI195" s="124"/>
      <c r="FJ195" s="124"/>
      <c r="FK195" s="124"/>
      <c r="FL195" s="124"/>
    </row>
    <row r="196" spans="1:168" s="31" customFormat="1" ht="114.75">
      <c r="A196" s="234"/>
      <c r="B196" s="235"/>
      <c r="C196" s="236"/>
      <c r="D196" s="333"/>
      <c r="E196" s="236"/>
      <c r="F196" s="334"/>
      <c r="G196" s="236"/>
      <c r="H196" s="334"/>
      <c r="I196" s="236"/>
      <c r="J196" s="334"/>
      <c r="K196" s="235"/>
      <c r="L196" s="235"/>
      <c r="M196" s="235"/>
      <c r="N196" s="235"/>
      <c r="O196" s="235"/>
      <c r="P196" s="79" t="s">
        <v>1043</v>
      </c>
      <c r="Q196" s="80" t="s">
        <v>165</v>
      </c>
      <c r="R196" s="79">
        <v>30</v>
      </c>
      <c r="S196" s="80"/>
      <c r="T196" s="83">
        <v>1.9723</v>
      </c>
      <c r="U196" s="103">
        <f t="shared" si="0"/>
        <v>65743.33333333333</v>
      </c>
      <c r="V196" s="136">
        <v>42767</v>
      </c>
      <c r="W196" s="136">
        <v>43009</v>
      </c>
      <c r="X196" s="235"/>
      <c r="Y196" s="235"/>
      <c r="Z196" s="335"/>
      <c r="AA196" s="236"/>
      <c r="AB196" s="334"/>
      <c r="AC196" s="336"/>
      <c r="AD196" s="336"/>
      <c r="AE196" s="337"/>
      <c r="AF196" s="337"/>
      <c r="AG196" s="79" t="s">
        <v>332</v>
      </c>
      <c r="AH196" s="29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3"/>
      <c r="CT196" s="123"/>
      <c r="CU196" s="123"/>
      <c r="CV196" s="123"/>
      <c r="CW196" s="123"/>
      <c r="CX196" s="123"/>
      <c r="CY196" s="123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4"/>
      <c r="FK196" s="124"/>
      <c r="FL196" s="124"/>
    </row>
    <row r="197" spans="1:168" s="31" customFormat="1" ht="204" customHeight="1">
      <c r="A197" s="234"/>
      <c r="B197" s="235"/>
      <c r="C197" s="236"/>
      <c r="D197" s="333"/>
      <c r="E197" s="236"/>
      <c r="F197" s="334"/>
      <c r="G197" s="236"/>
      <c r="H197" s="334"/>
      <c r="I197" s="236"/>
      <c r="J197" s="334"/>
      <c r="K197" s="235"/>
      <c r="L197" s="235"/>
      <c r="M197" s="235"/>
      <c r="N197" s="235"/>
      <c r="O197" s="235"/>
      <c r="P197" s="79" t="s">
        <v>1044</v>
      </c>
      <c r="Q197" s="80" t="s">
        <v>165</v>
      </c>
      <c r="R197" s="79">
        <v>16</v>
      </c>
      <c r="S197" s="80"/>
      <c r="T197" s="83">
        <v>0.8857</v>
      </c>
      <c r="U197" s="103">
        <f t="shared" si="0"/>
        <v>55356.25</v>
      </c>
      <c r="V197" s="136">
        <v>42767</v>
      </c>
      <c r="W197" s="136">
        <v>43009</v>
      </c>
      <c r="X197" s="235"/>
      <c r="Y197" s="235"/>
      <c r="Z197" s="335"/>
      <c r="AA197" s="236"/>
      <c r="AB197" s="334"/>
      <c r="AC197" s="336"/>
      <c r="AD197" s="336"/>
      <c r="AE197" s="337"/>
      <c r="AF197" s="337"/>
      <c r="AG197" s="79" t="s">
        <v>332</v>
      </c>
      <c r="AH197" s="29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3"/>
      <c r="CT197" s="123"/>
      <c r="CU197" s="123"/>
      <c r="CV197" s="123"/>
      <c r="CW197" s="123"/>
      <c r="CX197" s="123"/>
      <c r="CY197" s="123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124"/>
      <c r="FG197" s="124"/>
      <c r="FH197" s="124"/>
      <c r="FI197" s="124"/>
      <c r="FJ197" s="124"/>
      <c r="FK197" s="124"/>
      <c r="FL197" s="124"/>
    </row>
    <row r="198" spans="1:168" s="31" customFormat="1" ht="114.75">
      <c r="A198" s="234"/>
      <c r="B198" s="235"/>
      <c r="C198" s="236"/>
      <c r="D198" s="333"/>
      <c r="E198" s="236"/>
      <c r="F198" s="334"/>
      <c r="G198" s="236"/>
      <c r="H198" s="334"/>
      <c r="I198" s="236"/>
      <c r="J198" s="334"/>
      <c r="K198" s="235"/>
      <c r="L198" s="235"/>
      <c r="M198" s="235"/>
      <c r="N198" s="235"/>
      <c r="O198" s="235"/>
      <c r="P198" s="79" t="s">
        <v>334</v>
      </c>
      <c r="Q198" s="80" t="s">
        <v>165</v>
      </c>
      <c r="R198" s="79">
        <v>1</v>
      </c>
      <c r="S198" s="80"/>
      <c r="T198" s="83">
        <v>0.1324</v>
      </c>
      <c r="U198" s="103">
        <f t="shared" si="0"/>
        <v>132400</v>
      </c>
      <c r="V198" s="136">
        <v>42767</v>
      </c>
      <c r="W198" s="136">
        <v>43009</v>
      </c>
      <c r="X198" s="235"/>
      <c r="Y198" s="235"/>
      <c r="Z198" s="335"/>
      <c r="AA198" s="236"/>
      <c r="AB198" s="334"/>
      <c r="AC198" s="336"/>
      <c r="AD198" s="336"/>
      <c r="AE198" s="337"/>
      <c r="AF198" s="337"/>
      <c r="AG198" s="79" t="s">
        <v>332</v>
      </c>
      <c r="AH198" s="29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3"/>
      <c r="CT198" s="123"/>
      <c r="CU198" s="123"/>
      <c r="CV198" s="123"/>
      <c r="CW198" s="123"/>
      <c r="CX198" s="123"/>
      <c r="CY198" s="123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</row>
    <row r="199" spans="1:168" s="31" customFormat="1" ht="114.75">
      <c r="A199" s="234"/>
      <c r="B199" s="235"/>
      <c r="C199" s="236"/>
      <c r="D199" s="333"/>
      <c r="E199" s="236"/>
      <c r="F199" s="334"/>
      <c r="G199" s="236"/>
      <c r="H199" s="334"/>
      <c r="I199" s="236"/>
      <c r="J199" s="334"/>
      <c r="K199" s="235"/>
      <c r="L199" s="235"/>
      <c r="M199" s="235"/>
      <c r="N199" s="235"/>
      <c r="O199" s="79"/>
      <c r="P199" s="79" t="s">
        <v>335</v>
      </c>
      <c r="Q199" s="80" t="s">
        <v>165</v>
      </c>
      <c r="R199" s="79">
        <v>4</v>
      </c>
      <c r="S199" s="80"/>
      <c r="T199" s="83">
        <v>0.3318</v>
      </c>
      <c r="U199" s="103">
        <f t="shared" si="0"/>
        <v>82950</v>
      </c>
      <c r="V199" s="136">
        <v>42767</v>
      </c>
      <c r="W199" s="136">
        <v>43009</v>
      </c>
      <c r="X199" s="235"/>
      <c r="Y199" s="235"/>
      <c r="Z199" s="335"/>
      <c r="AA199" s="236"/>
      <c r="AB199" s="334"/>
      <c r="AC199" s="336"/>
      <c r="AD199" s="336"/>
      <c r="AE199" s="337"/>
      <c r="AF199" s="337"/>
      <c r="AG199" s="79" t="s">
        <v>332</v>
      </c>
      <c r="AH199" s="29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3"/>
      <c r="CT199" s="123"/>
      <c r="CU199" s="123"/>
      <c r="CV199" s="123"/>
      <c r="CW199" s="123"/>
      <c r="CX199" s="123"/>
      <c r="CY199" s="123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</row>
    <row r="200" spans="1:168" s="31" customFormat="1" ht="114.75">
      <c r="A200" s="234"/>
      <c r="B200" s="235"/>
      <c r="C200" s="236"/>
      <c r="D200" s="333"/>
      <c r="E200" s="236"/>
      <c r="F200" s="334"/>
      <c r="G200" s="236"/>
      <c r="H200" s="334"/>
      <c r="I200" s="236"/>
      <c r="J200" s="334"/>
      <c r="K200" s="235"/>
      <c r="L200" s="235"/>
      <c r="M200" s="235"/>
      <c r="N200" s="235"/>
      <c r="O200" s="79" t="s">
        <v>378</v>
      </c>
      <c r="P200" s="79" t="s">
        <v>328</v>
      </c>
      <c r="Q200" s="80" t="s">
        <v>397</v>
      </c>
      <c r="R200" s="79">
        <v>8.04</v>
      </c>
      <c r="S200" s="80">
        <v>48231</v>
      </c>
      <c r="T200" s="83">
        <v>43.7785</v>
      </c>
      <c r="U200" s="83">
        <f>T200/S200*1000000</f>
        <v>907.6838547821941</v>
      </c>
      <c r="V200" s="136">
        <v>42767</v>
      </c>
      <c r="W200" s="136">
        <v>43009</v>
      </c>
      <c r="X200" s="79" t="s">
        <v>736</v>
      </c>
      <c r="Y200" s="79" t="s">
        <v>735</v>
      </c>
      <c r="Z200" s="85" t="s">
        <v>1101</v>
      </c>
      <c r="AA200" s="86">
        <v>300</v>
      </c>
      <c r="AB200" s="87"/>
      <c r="AC200" s="83">
        <f>AD200*AA200/1000000</f>
        <v>1.2</v>
      </c>
      <c r="AD200" s="83">
        <v>4000</v>
      </c>
      <c r="AE200" s="90"/>
      <c r="AF200" s="90"/>
      <c r="AG200" s="79" t="s">
        <v>332</v>
      </c>
      <c r="AH200" s="29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6"/>
      <c r="CT200" s="126"/>
      <c r="CU200" s="126"/>
      <c r="CV200" s="126"/>
      <c r="CW200" s="126"/>
      <c r="CX200" s="126"/>
      <c r="CY200" s="126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</row>
    <row r="201" spans="1:168" s="31" customFormat="1" ht="84.75" customHeight="1">
      <c r="A201" s="234">
        <v>5</v>
      </c>
      <c r="B201" s="235" t="s">
        <v>137</v>
      </c>
      <c r="C201" s="236">
        <v>1.6</v>
      </c>
      <c r="D201" s="333">
        <v>25600</v>
      </c>
      <c r="E201" s="236">
        <v>0.72</v>
      </c>
      <c r="F201" s="334">
        <f>E201/C201*100</f>
        <v>44.99999999999999</v>
      </c>
      <c r="G201" s="236">
        <v>0.8</v>
      </c>
      <c r="H201" s="334">
        <f>G201/C201*100</f>
        <v>50</v>
      </c>
      <c r="I201" s="236">
        <v>0.6</v>
      </c>
      <c r="J201" s="334">
        <f>I201/C201*100</f>
        <v>37.49999999999999</v>
      </c>
      <c r="K201" s="235" t="s">
        <v>138</v>
      </c>
      <c r="L201" s="235" t="s">
        <v>139</v>
      </c>
      <c r="M201" s="235"/>
      <c r="N201" s="235"/>
      <c r="O201" s="235" t="s">
        <v>138</v>
      </c>
      <c r="P201" s="235" t="s">
        <v>1045</v>
      </c>
      <c r="Q201" s="335" t="s">
        <v>165</v>
      </c>
      <c r="R201" s="235">
        <v>12</v>
      </c>
      <c r="S201" s="335"/>
      <c r="T201" s="336">
        <v>0.5517</v>
      </c>
      <c r="U201" s="338">
        <f>T201/R201*1000000</f>
        <v>45974.99999999999</v>
      </c>
      <c r="V201" s="339">
        <v>42767</v>
      </c>
      <c r="W201" s="339">
        <v>43009</v>
      </c>
      <c r="X201" s="235" t="s">
        <v>137</v>
      </c>
      <c r="Y201" s="235" t="s">
        <v>735</v>
      </c>
      <c r="Z201" s="335" t="s">
        <v>165</v>
      </c>
      <c r="AA201" s="236">
        <v>200</v>
      </c>
      <c r="AB201" s="334"/>
      <c r="AC201" s="336">
        <f>AD201*AA201/1000000</f>
        <v>0.8</v>
      </c>
      <c r="AD201" s="336">
        <v>4000</v>
      </c>
      <c r="AE201" s="337"/>
      <c r="AF201" s="337"/>
      <c r="AG201" s="235" t="s">
        <v>338</v>
      </c>
      <c r="AH201" s="29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3"/>
      <c r="CT201" s="123"/>
      <c r="CU201" s="123"/>
      <c r="CV201" s="123"/>
      <c r="CW201" s="123"/>
      <c r="CX201" s="123"/>
      <c r="CY201" s="123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</row>
    <row r="202" spans="1:168" s="31" customFormat="1" ht="12.75">
      <c r="A202" s="234"/>
      <c r="B202" s="235"/>
      <c r="C202" s="236"/>
      <c r="D202" s="333"/>
      <c r="E202" s="236"/>
      <c r="F202" s="334"/>
      <c r="G202" s="236"/>
      <c r="H202" s="334"/>
      <c r="I202" s="236"/>
      <c r="J202" s="334"/>
      <c r="K202" s="235"/>
      <c r="L202" s="235"/>
      <c r="M202" s="235"/>
      <c r="N202" s="235"/>
      <c r="O202" s="235"/>
      <c r="P202" s="235"/>
      <c r="Q202" s="335"/>
      <c r="R202" s="235"/>
      <c r="S202" s="335"/>
      <c r="T202" s="336"/>
      <c r="U202" s="338"/>
      <c r="V202" s="339"/>
      <c r="W202" s="339"/>
      <c r="X202" s="235"/>
      <c r="Y202" s="235"/>
      <c r="Z202" s="335"/>
      <c r="AA202" s="236"/>
      <c r="AB202" s="334"/>
      <c r="AC202" s="336"/>
      <c r="AD202" s="336"/>
      <c r="AE202" s="337"/>
      <c r="AF202" s="337"/>
      <c r="AG202" s="235"/>
      <c r="AH202" s="29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3"/>
      <c r="CT202" s="123"/>
      <c r="CU202" s="123"/>
      <c r="CV202" s="123"/>
      <c r="CW202" s="123"/>
      <c r="CX202" s="123"/>
      <c r="CY202" s="123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124"/>
      <c r="DL202" s="124"/>
      <c r="DM202" s="124"/>
      <c r="DN202" s="124"/>
      <c r="DO202" s="124"/>
      <c r="DP202" s="124"/>
      <c r="DQ202" s="124"/>
      <c r="DR202" s="124"/>
      <c r="DS202" s="124"/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/>
      <c r="EG202" s="124"/>
      <c r="EH202" s="124"/>
      <c r="EI202" s="124"/>
      <c r="EJ202" s="124"/>
      <c r="EK202" s="124"/>
      <c r="EL202" s="124"/>
      <c r="EM202" s="124"/>
      <c r="EN202" s="124"/>
      <c r="EO202" s="124"/>
      <c r="EP202" s="124"/>
      <c r="EQ202" s="124"/>
      <c r="ER202" s="124"/>
      <c r="ES202" s="124"/>
      <c r="ET202" s="124"/>
      <c r="EU202" s="124"/>
      <c r="EV202" s="124"/>
      <c r="EW202" s="124"/>
      <c r="EX202" s="124"/>
      <c r="EY202" s="124"/>
      <c r="EZ202" s="124"/>
      <c r="FA202" s="124"/>
      <c r="FB202" s="124"/>
      <c r="FC202" s="124"/>
      <c r="FD202" s="124"/>
      <c r="FE202" s="124"/>
      <c r="FF202" s="124"/>
      <c r="FG202" s="124"/>
      <c r="FH202" s="124"/>
      <c r="FI202" s="124"/>
      <c r="FJ202" s="124"/>
      <c r="FK202" s="124"/>
      <c r="FL202" s="124"/>
    </row>
    <row r="203" spans="1:168" s="31" customFormat="1" ht="99" customHeight="1">
      <c r="A203" s="234"/>
      <c r="B203" s="235"/>
      <c r="C203" s="236"/>
      <c r="D203" s="333"/>
      <c r="E203" s="236"/>
      <c r="F203" s="334"/>
      <c r="G203" s="236"/>
      <c r="H203" s="334"/>
      <c r="I203" s="236"/>
      <c r="J203" s="334"/>
      <c r="K203" s="235"/>
      <c r="L203" s="235"/>
      <c r="M203" s="235"/>
      <c r="N203" s="235"/>
      <c r="O203" s="235"/>
      <c r="P203" s="79" t="s">
        <v>333</v>
      </c>
      <c r="Q203" s="80" t="s">
        <v>165</v>
      </c>
      <c r="R203" s="79">
        <v>12</v>
      </c>
      <c r="S203" s="80"/>
      <c r="T203" s="83">
        <v>0.1638</v>
      </c>
      <c r="U203" s="103">
        <f aca="true" t="shared" si="1" ref="U203:U209">T203/R203*1000000</f>
        <v>13650</v>
      </c>
      <c r="V203" s="136">
        <v>42767</v>
      </c>
      <c r="W203" s="136">
        <v>43009</v>
      </c>
      <c r="X203" s="235"/>
      <c r="Y203" s="235"/>
      <c r="Z203" s="335"/>
      <c r="AA203" s="236"/>
      <c r="AB203" s="334"/>
      <c r="AC203" s="336"/>
      <c r="AD203" s="336"/>
      <c r="AE203" s="337"/>
      <c r="AF203" s="337"/>
      <c r="AG203" s="79" t="s">
        <v>338</v>
      </c>
      <c r="AH203" s="29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3"/>
      <c r="CT203" s="123"/>
      <c r="CU203" s="123"/>
      <c r="CV203" s="123"/>
      <c r="CW203" s="123"/>
      <c r="CX203" s="123"/>
      <c r="CY203" s="123"/>
      <c r="CZ203" s="124"/>
      <c r="DA203" s="124"/>
      <c r="DB203" s="124"/>
      <c r="DC203" s="124"/>
      <c r="DD203" s="124"/>
      <c r="DE203" s="124"/>
      <c r="DF203" s="124"/>
      <c r="DG203" s="124"/>
      <c r="DH203" s="124"/>
      <c r="DI203" s="124"/>
      <c r="DJ203" s="124"/>
      <c r="DK203" s="124"/>
      <c r="DL203" s="124"/>
      <c r="DM203" s="124"/>
      <c r="DN203" s="124"/>
      <c r="DO203" s="124"/>
      <c r="DP203" s="124"/>
      <c r="DQ203" s="124"/>
      <c r="DR203" s="124"/>
      <c r="DS203" s="124"/>
      <c r="DT203" s="124"/>
      <c r="DU203" s="124"/>
      <c r="DV203" s="124"/>
      <c r="DW203" s="124"/>
      <c r="DX203" s="124"/>
      <c r="DY203" s="124"/>
      <c r="DZ203" s="124"/>
      <c r="EA203" s="124"/>
      <c r="EB203" s="124"/>
      <c r="EC203" s="124"/>
      <c r="ED203" s="124"/>
      <c r="EE203" s="124"/>
      <c r="EF203" s="124"/>
      <c r="EG203" s="124"/>
      <c r="EH203" s="124"/>
      <c r="EI203" s="124"/>
      <c r="EJ203" s="124"/>
      <c r="EK203" s="124"/>
      <c r="EL203" s="124"/>
      <c r="EM203" s="124"/>
      <c r="EN203" s="124"/>
      <c r="EO203" s="124"/>
      <c r="EP203" s="124"/>
      <c r="EQ203" s="124"/>
      <c r="ER203" s="124"/>
      <c r="ES203" s="124"/>
      <c r="ET203" s="124"/>
      <c r="EU203" s="124"/>
      <c r="EV203" s="124"/>
      <c r="EW203" s="124"/>
      <c r="EX203" s="124"/>
      <c r="EY203" s="124"/>
      <c r="EZ203" s="124"/>
      <c r="FA203" s="124"/>
      <c r="FB203" s="124"/>
      <c r="FC203" s="124"/>
      <c r="FD203" s="124"/>
      <c r="FE203" s="124"/>
      <c r="FF203" s="124"/>
      <c r="FG203" s="124"/>
      <c r="FH203" s="124"/>
      <c r="FI203" s="124"/>
      <c r="FJ203" s="124"/>
      <c r="FK203" s="124"/>
      <c r="FL203" s="124"/>
    </row>
    <row r="204" spans="1:168" s="31" customFormat="1" ht="89.25">
      <c r="A204" s="234"/>
      <c r="B204" s="235"/>
      <c r="C204" s="236"/>
      <c r="D204" s="333"/>
      <c r="E204" s="236"/>
      <c r="F204" s="334"/>
      <c r="G204" s="236"/>
      <c r="H204" s="334"/>
      <c r="I204" s="236"/>
      <c r="J204" s="334"/>
      <c r="K204" s="235"/>
      <c r="L204" s="235"/>
      <c r="M204" s="235"/>
      <c r="N204" s="235"/>
      <c r="O204" s="235"/>
      <c r="P204" s="79" t="s">
        <v>339</v>
      </c>
      <c r="Q204" s="80" t="s">
        <v>165</v>
      </c>
      <c r="R204" s="79">
        <v>1</v>
      </c>
      <c r="S204" s="80"/>
      <c r="T204" s="83">
        <v>0.1324</v>
      </c>
      <c r="U204" s="103">
        <f t="shared" si="1"/>
        <v>132400</v>
      </c>
      <c r="V204" s="136">
        <v>42767</v>
      </c>
      <c r="W204" s="136">
        <v>43009</v>
      </c>
      <c r="X204" s="235"/>
      <c r="Y204" s="235"/>
      <c r="Z204" s="335"/>
      <c r="AA204" s="236"/>
      <c r="AB204" s="334"/>
      <c r="AC204" s="336"/>
      <c r="AD204" s="336"/>
      <c r="AE204" s="337"/>
      <c r="AF204" s="337"/>
      <c r="AG204" s="79" t="s">
        <v>338</v>
      </c>
      <c r="AH204" s="29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3"/>
      <c r="CT204" s="123"/>
      <c r="CU204" s="123"/>
      <c r="CV204" s="123"/>
      <c r="CW204" s="123"/>
      <c r="CX204" s="123"/>
      <c r="CY204" s="123"/>
      <c r="CZ204" s="124"/>
      <c r="DA204" s="124"/>
      <c r="DB204" s="124"/>
      <c r="DC204" s="124"/>
      <c r="DD204" s="124"/>
      <c r="DE204" s="124"/>
      <c r="DF204" s="124"/>
      <c r="DG204" s="124"/>
      <c r="DH204" s="124"/>
      <c r="DI204" s="124"/>
      <c r="DJ204" s="124"/>
      <c r="DK204" s="124"/>
      <c r="DL204" s="124"/>
      <c r="DM204" s="124"/>
      <c r="DN204" s="124"/>
      <c r="DO204" s="124"/>
      <c r="DP204" s="124"/>
      <c r="DQ204" s="124"/>
      <c r="DR204" s="124"/>
      <c r="DS204" s="124"/>
      <c r="DT204" s="124"/>
      <c r="DU204" s="124"/>
      <c r="DV204" s="124"/>
      <c r="DW204" s="124"/>
      <c r="DX204" s="124"/>
      <c r="DY204" s="124"/>
      <c r="DZ204" s="124"/>
      <c r="EA204" s="124"/>
      <c r="EB204" s="124"/>
      <c r="EC204" s="124"/>
      <c r="ED204" s="124"/>
      <c r="EE204" s="124"/>
      <c r="EF204" s="124"/>
      <c r="EG204" s="124"/>
      <c r="EH204" s="124"/>
      <c r="EI204" s="124"/>
      <c r="EJ204" s="124"/>
      <c r="EK204" s="124"/>
      <c r="EL204" s="124"/>
      <c r="EM204" s="124"/>
      <c r="EN204" s="124"/>
      <c r="EO204" s="124"/>
      <c r="EP204" s="124"/>
      <c r="EQ204" s="124"/>
      <c r="ER204" s="124"/>
      <c r="ES204" s="124"/>
      <c r="ET204" s="124"/>
      <c r="EU204" s="124"/>
      <c r="EV204" s="124"/>
      <c r="EW204" s="124"/>
      <c r="EX204" s="124"/>
      <c r="EY204" s="124"/>
      <c r="EZ204" s="124"/>
      <c r="FA204" s="124"/>
      <c r="FB204" s="124"/>
      <c r="FC204" s="124"/>
      <c r="FD204" s="124"/>
      <c r="FE204" s="124"/>
      <c r="FF204" s="124"/>
      <c r="FG204" s="124"/>
      <c r="FH204" s="124"/>
      <c r="FI204" s="124"/>
      <c r="FJ204" s="124"/>
      <c r="FK204" s="124"/>
      <c r="FL204" s="124"/>
    </row>
    <row r="205" spans="1:168" s="31" customFormat="1" ht="89.25">
      <c r="A205" s="234"/>
      <c r="B205" s="235"/>
      <c r="C205" s="236"/>
      <c r="D205" s="333"/>
      <c r="E205" s="236"/>
      <c r="F205" s="334"/>
      <c r="G205" s="236"/>
      <c r="H205" s="334"/>
      <c r="I205" s="236"/>
      <c r="J205" s="334"/>
      <c r="K205" s="235"/>
      <c r="L205" s="235"/>
      <c r="M205" s="235"/>
      <c r="N205" s="235"/>
      <c r="O205" s="235"/>
      <c r="P205" s="79" t="s">
        <v>340</v>
      </c>
      <c r="Q205" s="80" t="s">
        <v>165</v>
      </c>
      <c r="R205" s="79">
        <v>2</v>
      </c>
      <c r="S205" s="80"/>
      <c r="T205" s="83">
        <v>0.1659</v>
      </c>
      <c r="U205" s="103">
        <f t="shared" si="1"/>
        <v>82950</v>
      </c>
      <c r="V205" s="136">
        <v>42767</v>
      </c>
      <c r="W205" s="136">
        <v>43009</v>
      </c>
      <c r="X205" s="235"/>
      <c r="Y205" s="235"/>
      <c r="Z205" s="335"/>
      <c r="AA205" s="236"/>
      <c r="AB205" s="334"/>
      <c r="AC205" s="336"/>
      <c r="AD205" s="336"/>
      <c r="AE205" s="337"/>
      <c r="AF205" s="337"/>
      <c r="AG205" s="79" t="s">
        <v>338</v>
      </c>
      <c r="AH205" s="29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3"/>
      <c r="CT205" s="123"/>
      <c r="CU205" s="123"/>
      <c r="CV205" s="123"/>
      <c r="CW205" s="123"/>
      <c r="CX205" s="123"/>
      <c r="CY205" s="123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/>
      <c r="EG205" s="124"/>
      <c r="EH205" s="124"/>
      <c r="EI205" s="124"/>
      <c r="EJ205" s="124"/>
      <c r="EK205" s="124"/>
      <c r="EL205" s="124"/>
      <c r="EM205" s="124"/>
      <c r="EN205" s="124"/>
      <c r="EO205" s="124"/>
      <c r="EP205" s="124"/>
      <c r="EQ205" s="124"/>
      <c r="ER205" s="124"/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124"/>
      <c r="FH205" s="124"/>
      <c r="FI205" s="124"/>
      <c r="FJ205" s="124"/>
      <c r="FK205" s="124"/>
      <c r="FL205" s="124"/>
    </row>
    <row r="206" spans="1:168" s="31" customFormat="1" ht="89.25">
      <c r="A206" s="234">
        <v>6</v>
      </c>
      <c r="B206" s="235" t="s">
        <v>140</v>
      </c>
      <c r="C206" s="236">
        <v>4.2</v>
      </c>
      <c r="D206" s="333">
        <v>67200</v>
      </c>
      <c r="E206" s="236">
        <v>1.47</v>
      </c>
      <c r="F206" s="334">
        <f>E206/C206*100</f>
        <v>35</v>
      </c>
      <c r="G206" s="236">
        <v>2.2</v>
      </c>
      <c r="H206" s="334">
        <f>G206/C206*100</f>
        <v>52.38095238095239</v>
      </c>
      <c r="I206" s="236">
        <v>3.1</v>
      </c>
      <c r="J206" s="334">
        <f>I206/C206*100</f>
        <v>73.80952380952381</v>
      </c>
      <c r="K206" s="235" t="s">
        <v>141</v>
      </c>
      <c r="L206" s="235"/>
      <c r="M206" s="235"/>
      <c r="N206" s="235"/>
      <c r="O206" s="235" t="s">
        <v>141</v>
      </c>
      <c r="P206" s="79" t="s">
        <v>323</v>
      </c>
      <c r="Q206" s="80" t="s">
        <v>165</v>
      </c>
      <c r="R206" s="79">
        <v>3050</v>
      </c>
      <c r="S206" s="80"/>
      <c r="T206" s="83">
        <v>1.9842</v>
      </c>
      <c r="U206" s="103">
        <f t="shared" si="1"/>
        <v>650.5573770491803</v>
      </c>
      <c r="V206" s="136">
        <v>42767</v>
      </c>
      <c r="W206" s="136">
        <v>43009</v>
      </c>
      <c r="X206" s="235" t="s">
        <v>737</v>
      </c>
      <c r="Y206" s="235" t="s">
        <v>738</v>
      </c>
      <c r="Z206" s="335" t="s">
        <v>1101</v>
      </c>
      <c r="AA206" s="236">
        <v>3</v>
      </c>
      <c r="AB206" s="334"/>
      <c r="AC206" s="336">
        <f>AD206*AA206/1000000</f>
        <v>0.45</v>
      </c>
      <c r="AD206" s="336">
        <v>150000</v>
      </c>
      <c r="AE206" s="337"/>
      <c r="AF206" s="337"/>
      <c r="AG206" s="79" t="s">
        <v>341</v>
      </c>
      <c r="AH206" s="29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3"/>
      <c r="CT206" s="123"/>
      <c r="CU206" s="123"/>
      <c r="CV206" s="123"/>
      <c r="CW206" s="123"/>
      <c r="CX206" s="123"/>
      <c r="CY206" s="123"/>
      <c r="CZ206" s="124"/>
      <c r="DA206" s="124"/>
      <c r="DB206" s="124"/>
      <c r="DC206" s="124"/>
      <c r="DD206" s="124"/>
      <c r="DE206" s="124"/>
      <c r="DF206" s="124"/>
      <c r="DG206" s="124"/>
      <c r="DH206" s="124"/>
      <c r="DI206" s="124"/>
      <c r="DJ206" s="124"/>
      <c r="DK206" s="124"/>
      <c r="DL206" s="124"/>
      <c r="DM206" s="124"/>
      <c r="DN206" s="124"/>
      <c r="DO206" s="124"/>
      <c r="DP206" s="124"/>
      <c r="DQ206" s="124"/>
      <c r="DR206" s="124"/>
      <c r="DS206" s="124"/>
      <c r="DT206" s="124"/>
      <c r="DU206" s="124"/>
      <c r="DV206" s="124"/>
      <c r="DW206" s="124"/>
      <c r="DX206" s="124"/>
      <c r="DY206" s="124"/>
      <c r="DZ206" s="124"/>
      <c r="EA206" s="124"/>
      <c r="EB206" s="124"/>
      <c r="EC206" s="124"/>
      <c r="ED206" s="124"/>
      <c r="EE206" s="124"/>
      <c r="EF206" s="124"/>
      <c r="EG206" s="124"/>
      <c r="EH206" s="124"/>
      <c r="EI206" s="124"/>
      <c r="EJ206" s="124"/>
      <c r="EK206" s="124"/>
      <c r="EL206" s="124"/>
      <c r="EM206" s="124"/>
      <c r="EN206" s="124"/>
      <c r="EO206" s="124"/>
      <c r="EP206" s="124"/>
      <c r="EQ206" s="124"/>
      <c r="ER206" s="124"/>
      <c r="ES206" s="124"/>
      <c r="ET206" s="124"/>
      <c r="EU206" s="124"/>
      <c r="EV206" s="124"/>
      <c r="EW206" s="124"/>
      <c r="EX206" s="124"/>
      <c r="EY206" s="124"/>
      <c r="EZ206" s="124"/>
      <c r="FA206" s="124"/>
      <c r="FB206" s="124"/>
      <c r="FC206" s="124"/>
      <c r="FD206" s="124"/>
      <c r="FE206" s="124"/>
      <c r="FF206" s="124"/>
      <c r="FG206" s="124"/>
      <c r="FH206" s="124"/>
      <c r="FI206" s="124"/>
      <c r="FJ206" s="124"/>
      <c r="FK206" s="124"/>
      <c r="FL206" s="124"/>
    </row>
    <row r="207" spans="1:168" s="31" customFormat="1" ht="89.25">
      <c r="A207" s="234"/>
      <c r="B207" s="235"/>
      <c r="C207" s="236"/>
      <c r="D207" s="333"/>
      <c r="E207" s="236"/>
      <c r="F207" s="334"/>
      <c r="G207" s="236"/>
      <c r="H207" s="334"/>
      <c r="I207" s="236"/>
      <c r="J207" s="334"/>
      <c r="K207" s="235"/>
      <c r="L207" s="235"/>
      <c r="M207" s="235"/>
      <c r="N207" s="235"/>
      <c r="O207" s="235"/>
      <c r="P207" s="79" t="s">
        <v>1045</v>
      </c>
      <c r="Q207" s="80" t="s">
        <v>165</v>
      </c>
      <c r="R207" s="79">
        <v>24</v>
      </c>
      <c r="S207" s="80"/>
      <c r="T207" s="83">
        <v>0.5996</v>
      </c>
      <c r="U207" s="103">
        <f t="shared" si="1"/>
        <v>24983.333333333332</v>
      </c>
      <c r="V207" s="136">
        <v>42767</v>
      </c>
      <c r="W207" s="136">
        <v>43009</v>
      </c>
      <c r="X207" s="235"/>
      <c r="Y207" s="235"/>
      <c r="Z207" s="335"/>
      <c r="AA207" s="236"/>
      <c r="AB207" s="334"/>
      <c r="AC207" s="336"/>
      <c r="AD207" s="336"/>
      <c r="AE207" s="337"/>
      <c r="AF207" s="337"/>
      <c r="AG207" s="79" t="s">
        <v>341</v>
      </c>
      <c r="AH207" s="29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3"/>
      <c r="CT207" s="123"/>
      <c r="CU207" s="123"/>
      <c r="CV207" s="123"/>
      <c r="CW207" s="123"/>
      <c r="CX207" s="123"/>
      <c r="CY207" s="123"/>
      <c r="CZ207" s="124"/>
      <c r="DA207" s="124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4"/>
      <c r="DS207" s="124"/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/>
      <c r="EG207" s="124"/>
      <c r="EH207" s="124"/>
      <c r="EI207" s="124"/>
      <c r="EJ207" s="124"/>
      <c r="EK207" s="124"/>
      <c r="EL207" s="124"/>
      <c r="EM207" s="124"/>
      <c r="EN207" s="124"/>
      <c r="EO207" s="124"/>
      <c r="EP207" s="124"/>
      <c r="EQ207" s="124"/>
      <c r="ER207" s="124"/>
      <c r="ES207" s="124"/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124"/>
      <c r="FH207" s="124"/>
      <c r="FI207" s="124"/>
      <c r="FJ207" s="124"/>
      <c r="FK207" s="124"/>
      <c r="FL207" s="124"/>
    </row>
    <row r="208" spans="1:168" s="31" customFormat="1" ht="89.25">
      <c r="A208" s="234"/>
      <c r="B208" s="235"/>
      <c r="C208" s="236"/>
      <c r="D208" s="333"/>
      <c r="E208" s="236"/>
      <c r="F208" s="334"/>
      <c r="G208" s="236"/>
      <c r="H208" s="334"/>
      <c r="I208" s="236"/>
      <c r="J208" s="334"/>
      <c r="K208" s="235"/>
      <c r="L208" s="235"/>
      <c r="M208" s="235"/>
      <c r="N208" s="235"/>
      <c r="O208" s="235"/>
      <c r="P208" s="79" t="s">
        <v>1044</v>
      </c>
      <c r="Q208" s="80" t="s">
        <v>165</v>
      </c>
      <c r="R208" s="79">
        <v>16</v>
      </c>
      <c r="S208" s="80"/>
      <c r="T208" s="83">
        <v>0.8889</v>
      </c>
      <c r="U208" s="103">
        <f t="shared" si="1"/>
        <v>55556.25</v>
      </c>
      <c r="V208" s="136">
        <v>42767</v>
      </c>
      <c r="W208" s="136">
        <v>43009</v>
      </c>
      <c r="X208" s="235"/>
      <c r="Y208" s="235"/>
      <c r="Z208" s="335"/>
      <c r="AA208" s="236"/>
      <c r="AB208" s="334"/>
      <c r="AC208" s="336"/>
      <c r="AD208" s="336"/>
      <c r="AE208" s="337"/>
      <c r="AF208" s="337"/>
      <c r="AG208" s="79" t="s">
        <v>341</v>
      </c>
      <c r="AH208" s="29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3"/>
      <c r="CT208" s="123"/>
      <c r="CU208" s="123"/>
      <c r="CV208" s="123"/>
      <c r="CW208" s="123"/>
      <c r="CX208" s="123"/>
      <c r="CY208" s="123"/>
      <c r="CZ208" s="124"/>
      <c r="DA208" s="124"/>
      <c r="DB208" s="124"/>
      <c r="DC208" s="124"/>
      <c r="DD208" s="124"/>
      <c r="DE208" s="124"/>
      <c r="DF208" s="124"/>
      <c r="DG208" s="124"/>
      <c r="DH208" s="124"/>
      <c r="DI208" s="124"/>
      <c r="DJ208" s="124"/>
      <c r="DK208" s="124"/>
      <c r="DL208" s="124"/>
      <c r="DM208" s="124"/>
      <c r="DN208" s="124"/>
      <c r="DO208" s="124"/>
      <c r="DP208" s="124"/>
      <c r="DQ208" s="124"/>
      <c r="DR208" s="124"/>
      <c r="DS208" s="124"/>
      <c r="DT208" s="124"/>
      <c r="DU208" s="124"/>
      <c r="DV208" s="124"/>
      <c r="DW208" s="124"/>
      <c r="DX208" s="124"/>
      <c r="DY208" s="124"/>
      <c r="DZ208" s="124"/>
      <c r="EA208" s="124"/>
      <c r="EB208" s="124"/>
      <c r="EC208" s="124"/>
      <c r="ED208" s="124"/>
      <c r="EE208" s="124"/>
      <c r="EF208" s="124"/>
      <c r="EG208" s="124"/>
      <c r="EH208" s="124"/>
      <c r="EI208" s="124"/>
      <c r="EJ208" s="124"/>
      <c r="EK208" s="124"/>
      <c r="EL208" s="124"/>
      <c r="EM208" s="124"/>
      <c r="EN208" s="124"/>
      <c r="EO208" s="124"/>
      <c r="EP208" s="124"/>
      <c r="EQ208" s="124"/>
      <c r="ER208" s="124"/>
      <c r="ES208" s="124"/>
      <c r="ET208" s="124"/>
      <c r="EU208" s="124"/>
      <c r="EV208" s="124"/>
      <c r="EW208" s="124"/>
      <c r="EX208" s="124"/>
      <c r="EY208" s="124"/>
      <c r="EZ208" s="124"/>
      <c r="FA208" s="124"/>
      <c r="FB208" s="124"/>
      <c r="FC208" s="124"/>
      <c r="FD208" s="124"/>
      <c r="FE208" s="124"/>
      <c r="FF208" s="124"/>
      <c r="FG208" s="124"/>
      <c r="FH208" s="124"/>
      <c r="FI208" s="124"/>
      <c r="FJ208" s="124"/>
      <c r="FK208" s="124"/>
      <c r="FL208" s="124"/>
    </row>
    <row r="209" spans="1:168" s="31" customFormat="1" ht="89.25">
      <c r="A209" s="234"/>
      <c r="B209" s="235"/>
      <c r="C209" s="236"/>
      <c r="D209" s="333"/>
      <c r="E209" s="236"/>
      <c r="F209" s="334"/>
      <c r="G209" s="236"/>
      <c r="H209" s="334"/>
      <c r="I209" s="236"/>
      <c r="J209" s="334"/>
      <c r="K209" s="235"/>
      <c r="L209" s="235"/>
      <c r="M209" s="235"/>
      <c r="N209" s="235"/>
      <c r="O209" s="235"/>
      <c r="P209" s="79" t="s">
        <v>1046</v>
      </c>
      <c r="Q209" s="80" t="s">
        <v>165</v>
      </c>
      <c r="R209" s="79">
        <v>4</v>
      </c>
      <c r="S209" s="80"/>
      <c r="T209" s="83">
        <v>0.3318</v>
      </c>
      <c r="U209" s="103">
        <f t="shared" si="1"/>
        <v>82950</v>
      </c>
      <c r="V209" s="136">
        <v>42767</v>
      </c>
      <c r="W209" s="136">
        <v>43009</v>
      </c>
      <c r="X209" s="235"/>
      <c r="Y209" s="235"/>
      <c r="Z209" s="335"/>
      <c r="AA209" s="236"/>
      <c r="AB209" s="334"/>
      <c r="AC209" s="336"/>
      <c r="AD209" s="336"/>
      <c r="AE209" s="337"/>
      <c r="AF209" s="337"/>
      <c r="AG209" s="79" t="s">
        <v>341</v>
      </c>
      <c r="AH209" s="29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3"/>
      <c r="CT209" s="123"/>
      <c r="CU209" s="123"/>
      <c r="CV209" s="123"/>
      <c r="CW209" s="123"/>
      <c r="CX209" s="123"/>
      <c r="CY209" s="123"/>
      <c r="CZ209" s="124"/>
      <c r="DA209" s="124"/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4"/>
      <c r="DL209" s="124"/>
      <c r="DM209" s="124"/>
      <c r="DN209" s="124"/>
      <c r="DO209" s="124"/>
      <c r="DP209" s="124"/>
      <c r="DQ209" s="124"/>
      <c r="DR209" s="124"/>
      <c r="DS209" s="124"/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/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4"/>
      <c r="ES209" s="124"/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4"/>
      <c r="FF209" s="124"/>
      <c r="FG209" s="124"/>
      <c r="FH209" s="124"/>
      <c r="FI209" s="124"/>
      <c r="FJ209" s="124"/>
      <c r="FK209" s="124"/>
      <c r="FL209" s="124"/>
    </row>
    <row r="210" spans="1:168" s="31" customFormat="1" ht="89.25">
      <c r="A210" s="234"/>
      <c r="B210" s="235"/>
      <c r="C210" s="236"/>
      <c r="D210" s="333"/>
      <c r="E210" s="236"/>
      <c r="F210" s="334"/>
      <c r="G210" s="236"/>
      <c r="H210" s="334"/>
      <c r="I210" s="236"/>
      <c r="J210" s="334"/>
      <c r="K210" s="235"/>
      <c r="L210" s="235"/>
      <c r="M210" s="235"/>
      <c r="N210" s="235"/>
      <c r="O210" s="79" t="s">
        <v>140</v>
      </c>
      <c r="P210" s="79" t="s">
        <v>328</v>
      </c>
      <c r="Q210" s="80" t="s">
        <v>397</v>
      </c>
      <c r="R210" s="79">
        <v>2.16</v>
      </c>
      <c r="S210" s="80">
        <v>12989</v>
      </c>
      <c r="T210" s="83">
        <v>10.98</v>
      </c>
      <c r="U210" s="103">
        <f>T210/S210*1000000</f>
        <v>845.3306644083456</v>
      </c>
      <c r="V210" s="136">
        <v>42767</v>
      </c>
      <c r="W210" s="136">
        <v>43009</v>
      </c>
      <c r="X210" s="79"/>
      <c r="Y210" s="79"/>
      <c r="Z210" s="80"/>
      <c r="AA210" s="81"/>
      <c r="AB210" s="82"/>
      <c r="AC210" s="83"/>
      <c r="AD210" s="103"/>
      <c r="AE210" s="90"/>
      <c r="AF210" s="90"/>
      <c r="AG210" s="79" t="s">
        <v>341</v>
      </c>
      <c r="AH210" s="29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6"/>
      <c r="CT210" s="126"/>
      <c r="CU210" s="126"/>
      <c r="CV210" s="126"/>
      <c r="CW210" s="126"/>
      <c r="CX210" s="126"/>
      <c r="CY210" s="126"/>
      <c r="CZ210" s="124"/>
      <c r="DA210" s="124"/>
      <c r="DB210" s="124"/>
      <c r="DC210" s="124"/>
      <c r="DD210" s="124"/>
      <c r="DE210" s="124"/>
      <c r="DF210" s="124"/>
      <c r="DG210" s="124"/>
      <c r="DH210" s="124"/>
      <c r="DI210" s="124"/>
      <c r="DJ210" s="124"/>
      <c r="DK210" s="124"/>
      <c r="DL210" s="124"/>
      <c r="DM210" s="124"/>
      <c r="DN210" s="124"/>
      <c r="DO210" s="124"/>
      <c r="DP210" s="124"/>
      <c r="DQ210" s="124"/>
      <c r="DR210" s="124"/>
      <c r="DS210" s="124"/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4"/>
      <c r="EF210" s="124"/>
      <c r="EG210" s="124"/>
      <c r="EH210" s="124"/>
      <c r="EI210" s="124"/>
      <c r="EJ210" s="124"/>
      <c r="EK210" s="124"/>
      <c r="EL210" s="124"/>
      <c r="EM210" s="124"/>
      <c r="EN210" s="124"/>
      <c r="EO210" s="124"/>
      <c r="EP210" s="124"/>
      <c r="EQ210" s="124"/>
      <c r="ER210" s="124"/>
      <c r="ES210" s="124"/>
      <c r="ET210" s="124"/>
      <c r="EU210" s="124"/>
      <c r="EV210" s="124"/>
      <c r="EW210" s="124"/>
      <c r="EX210" s="124"/>
      <c r="EY210" s="124"/>
      <c r="EZ210" s="124"/>
      <c r="FA210" s="124"/>
      <c r="FB210" s="124"/>
      <c r="FC210" s="124"/>
      <c r="FD210" s="124"/>
      <c r="FE210" s="124"/>
      <c r="FF210" s="124"/>
      <c r="FG210" s="124"/>
      <c r="FH210" s="124"/>
      <c r="FI210" s="124"/>
      <c r="FJ210" s="124"/>
      <c r="FK210" s="124"/>
      <c r="FL210" s="124"/>
    </row>
    <row r="211" spans="1:168" s="31" customFormat="1" ht="101.25" customHeight="1">
      <c r="A211" s="234">
        <v>7</v>
      </c>
      <c r="B211" s="235" t="s">
        <v>142</v>
      </c>
      <c r="C211" s="236">
        <v>1.6</v>
      </c>
      <c r="D211" s="333">
        <v>25600</v>
      </c>
      <c r="E211" s="236">
        <v>0.56</v>
      </c>
      <c r="F211" s="334">
        <f>E211/C211*100</f>
        <v>35</v>
      </c>
      <c r="G211" s="236">
        <v>1.1</v>
      </c>
      <c r="H211" s="334">
        <f>G211/C211*100</f>
        <v>68.75</v>
      </c>
      <c r="I211" s="236">
        <v>1.1</v>
      </c>
      <c r="J211" s="334">
        <f>I211/C211*100</f>
        <v>68.75</v>
      </c>
      <c r="K211" s="235" t="s">
        <v>342</v>
      </c>
      <c r="L211" s="235" t="s">
        <v>143</v>
      </c>
      <c r="M211" s="235"/>
      <c r="N211" s="235"/>
      <c r="O211" s="235" t="s">
        <v>342</v>
      </c>
      <c r="P211" s="235" t="s">
        <v>343</v>
      </c>
      <c r="Q211" s="335" t="s">
        <v>165</v>
      </c>
      <c r="R211" s="235">
        <v>4</v>
      </c>
      <c r="S211" s="335"/>
      <c r="T211" s="336">
        <v>0.3525</v>
      </c>
      <c r="U211" s="338">
        <f>T211/R211*1000000</f>
        <v>88125</v>
      </c>
      <c r="V211" s="339">
        <v>42767</v>
      </c>
      <c r="W211" s="339">
        <v>43009</v>
      </c>
      <c r="X211" s="235" t="s">
        <v>142</v>
      </c>
      <c r="Y211" s="235"/>
      <c r="Z211" s="335"/>
      <c r="AA211" s="236"/>
      <c r="AB211" s="334"/>
      <c r="AC211" s="336"/>
      <c r="AD211" s="336"/>
      <c r="AE211" s="337"/>
      <c r="AF211" s="337"/>
      <c r="AG211" s="235" t="s">
        <v>344</v>
      </c>
      <c r="AH211" s="29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3"/>
      <c r="CT211" s="123"/>
      <c r="CU211" s="123"/>
      <c r="CV211" s="123"/>
      <c r="CW211" s="123"/>
      <c r="CX211" s="123"/>
      <c r="CY211" s="123"/>
      <c r="CZ211" s="124"/>
      <c r="DA211" s="124"/>
      <c r="DB211" s="124"/>
      <c r="DC211" s="124"/>
      <c r="DD211" s="124"/>
      <c r="DE211" s="124"/>
      <c r="DF211" s="124"/>
      <c r="DG211" s="124"/>
      <c r="DH211" s="124"/>
      <c r="DI211" s="124"/>
      <c r="DJ211" s="124"/>
      <c r="DK211" s="124"/>
      <c r="DL211" s="124"/>
      <c r="DM211" s="124"/>
      <c r="DN211" s="124"/>
      <c r="DO211" s="124"/>
      <c r="DP211" s="124"/>
      <c r="DQ211" s="124"/>
      <c r="DR211" s="124"/>
      <c r="DS211" s="124"/>
      <c r="DT211" s="124"/>
      <c r="DU211" s="124"/>
      <c r="DV211" s="124"/>
      <c r="DW211" s="124"/>
      <c r="DX211" s="124"/>
      <c r="DY211" s="124"/>
      <c r="DZ211" s="124"/>
      <c r="EA211" s="124"/>
      <c r="EB211" s="124"/>
      <c r="EC211" s="124"/>
      <c r="ED211" s="124"/>
      <c r="EE211" s="124"/>
      <c r="EF211" s="124"/>
      <c r="EG211" s="124"/>
      <c r="EH211" s="124"/>
      <c r="EI211" s="124"/>
      <c r="EJ211" s="124"/>
      <c r="EK211" s="124"/>
      <c r="EL211" s="124"/>
      <c r="EM211" s="124"/>
      <c r="EN211" s="124"/>
      <c r="EO211" s="124"/>
      <c r="EP211" s="124"/>
      <c r="EQ211" s="124"/>
      <c r="ER211" s="124"/>
      <c r="ES211" s="124"/>
      <c r="ET211" s="124"/>
      <c r="EU211" s="124"/>
      <c r="EV211" s="124"/>
      <c r="EW211" s="124"/>
      <c r="EX211" s="124"/>
      <c r="EY211" s="124"/>
      <c r="EZ211" s="124"/>
      <c r="FA211" s="124"/>
      <c r="FB211" s="124"/>
      <c r="FC211" s="124"/>
      <c r="FD211" s="124"/>
      <c r="FE211" s="124"/>
      <c r="FF211" s="124"/>
      <c r="FG211" s="124"/>
      <c r="FH211" s="124"/>
      <c r="FI211" s="124"/>
      <c r="FJ211" s="124"/>
      <c r="FK211" s="124"/>
      <c r="FL211" s="124"/>
    </row>
    <row r="212" spans="1:168" s="31" customFormat="1" ht="12.75">
      <c r="A212" s="234"/>
      <c r="B212" s="235"/>
      <c r="C212" s="236"/>
      <c r="D212" s="333"/>
      <c r="E212" s="236"/>
      <c r="F212" s="334"/>
      <c r="G212" s="236"/>
      <c r="H212" s="334"/>
      <c r="I212" s="236"/>
      <c r="J212" s="334"/>
      <c r="K212" s="235"/>
      <c r="L212" s="235"/>
      <c r="M212" s="235"/>
      <c r="N212" s="235"/>
      <c r="O212" s="235"/>
      <c r="P212" s="235"/>
      <c r="Q212" s="335"/>
      <c r="R212" s="235"/>
      <c r="S212" s="335"/>
      <c r="T212" s="336"/>
      <c r="U212" s="338"/>
      <c r="V212" s="339"/>
      <c r="W212" s="339"/>
      <c r="X212" s="235"/>
      <c r="Y212" s="235"/>
      <c r="Z212" s="335"/>
      <c r="AA212" s="236"/>
      <c r="AB212" s="334"/>
      <c r="AC212" s="336"/>
      <c r="AD212" s="336"/>
      <c r="AE212" s="337"/>
      <c r="AF212" s="337"/>
      <c r="AG212" s="235"/>
      <c r="AH212" s="29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3"/>
      <c r="CT212" s="123"/>
      <c r="CU212" s="123"/>
      <c r="CV212" s="123"/>
      <c r="CW212" s="123"/>
      <c r="CX212" s="123"/>
      <c r="CY212" s="123"/>
      <c r="CZ212" s="124"/>
      <c r="DA212" s="124"/>
      <c r="DB212" s="124"/>
      <c r="DC212" s="124"/>
      <c r="DD212" s="124"/>
      <c r="DE212" s="124"/>
      <c r="DF212" s="124"/>
      <c r="DG212" s="124"/>
      <c r="DH212" s="124"/>
      <c r="DI212" s="124"/>
      <c r="DJ212" s="124"/>
      <c r="DK212" s="124"/>
      <c r="DL212" s="124"/>
      <c r="DM212" s="124"/>
      <c r="DN212" s="124"/>
      <c r="DO212" s="124"/>
      <c r="DP212" s="124"/>
      <c r="DQ212" s="124"/>
      <c r="DR212" s="124"/>
      <c r="DS212" s="124"/>
      <c r="DT212" s="124"/>
      <c r="DU212" s="124"/>
      <c r="DV212" s="124"/>
      <c r="DW212" s="124"/>
      <c r="DX212" s="124"/>
      <c r="DY212" s="124"/>
      <c r="DZ212" s="124"/>
      <c r="EA212" s="124"/>
      <c r="EB212" s="124"/>
      <c r="EC212" s="124"/>
      <c r="ED212" s="124"/>
      <c r="EE212" s="124"/>
      <c r="EF212" s="124"/>
      <c r="EG212" s="124"/>
      <c r="EH212" s="124"/>
      <c r="EI212" s="124"/>
      <c r="EJ212" s="124"/>
      <c r="EK212" s="124"/>
      <c r="EL212" s="124"/>
      <c r="EM212" s="124"/>
      <c r="EN212" s="124"/>
      <c r="EO212" s="124"/>
      <c r="EP212" s="124"/>
      <c r="EQ212" s="124"/>
      <c r="ER212" s="124"/>
      <c r="ES212" s="124"/>
      <c r="ET212" s="124"/>
      <c r="EU212" s="124"/>
      <c r="EV212" s="124"/>
      <c r="EW212" s="124"/>
      <c r="EX212" s="124"/>
      <c r="EY212" s="124"/>
      <c r="EZ212" s="124"/>
      <c r="FA212" s="124"/>
      <c r="FB212" s="124"/>
      <c r="FC212" s="124"/>
      <c r="FD212" s="124"/>
      <c r="FE212" s="124"/>
      <c r="FF212" s="124"/>
      <c r="FG212" s="124"/>
      <c r="FH212" s="124"/>
      <c r="FI212" s="124"/>
      <c r="FJ212" s="124"/>
      <c r="FK212" s="124"/>
      <c r="FL212" s="124"/>
    </row>
    <row r="213" spans="1:168" s="31" customFormat="1" ht="89.25">
      <c r="A213" s="234"/>
      <c r="B213" s="235"/>
      <c r="C213" s="236"/>
      <c r="D213" s="333"/>
      <c r="E213" s="236"/>
      <c r="F213" s="334"/>
      <c r="G213" s="236"/>
      <c r="H213" s="334"/>
      <c r="I213" s="236"/>
      <c r="J213" s="334"/>
      <c r="K213" s="235"/>
      <c r="L213" s="235"/>
      <c r="M213" s="235"/>
      <c r="N213" s="235"/>
      <c r="O213" s="235"/>
      <c r="P213" s="79" t="s">
        <v>327</v>
      </c>
      <c r="Q213" s="80" t="s">
        <v>165</v>
      </c>
      <c r="R213" s="79">
        <v>8</v>
      </c>
      <c r="S213" s="80"/>
      <c r="T213" s="83">
        <v>0.4492</v>
      </c>
      <c r="U213" s="103">
        <f aca="true" t="shared" si="2" ref="U213:U222">T213/R213*1000000</f>
        <v>56150</v>
      </c>
      <c r="V213" s="136">
        <v>42767</v>
      </c>
      <c r="W213" s="136">
        <v>43009</v>
      </c>
      <c r="X213" s="235"/>
      <c r="Y213" s="235"/>
      <c r="Z213" s="335"/>
      <c r="AA213" s="236"/>
      <c r="AB213" s="334"/>
      <c r="AC213" s="336"/>
      <c r="AD213" s="336"/>
      <c r="AE213" s="337"/>
      <c r="AF213" s="337"/>
      <c r="AG213" s="79" t="s">
        <v>344</v>
      </c>
      <c r="AH213" s="29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3"/>
      <c r="CT213" s="123"/>
      <c r="CU213" s="123"/>
      <c r="CV213" s="123"/>
      <c r="CW213" s="123"/>
      <c r="CX213" s="123"/>
      <c r="CY213" s="123"/>
      <c r="CZ213" s="124"/>
      <c r="DA213" s="124"/>
      <c r="DB213" s="124"/>
      <c r="DC213" s="124"/>
      <c r="DD213" s="124"/>
      <c r="DE213" s="124"/>
      <c r="DF213" s="124"/>
      <c r="DG213" s="124"/>
      <c r="DH213" s="124"/>
      <c r="DI213" s="124"/>
      <c r="DJ213" s="124"/>
      <c r="DK213" s="124"/>
      <c r="DL213" s="124"/>
      <c r="DM213" s="124"/>
      <c r="DN213" s="124"/>
      <c r="DO213" s="124"/>
      <c r="DP213" s="124"/>
      <c r="DQ213" s="124"/>
      <c r="DR213" s="124"/>
      <c r="DS213" s="124"/>
      <c r="DT213" s="124"/>
      <c r="DU213" s="124"/>
      <c r="DV213" s="124"/>
      <c r="DW213" s="124"/>
      <c r="DX213" s="124"/>
      <c r="DY213" s="124"/>
      <c r="DZ213" s="124"/>
      <c r="EA213" s="124"/>
      <c r="EB213" s="124"/>
      <c r="EC213" s="124"/>
      <c r="ED213" s="124"/>
      <c r="EE213" s="124"/>
      <c r="EF213" s="124"/>
      <c r="EG213" s="124"/>
      <c r="EH213" s="124"/>
      <c r="EI213" s="124"/>
      <c r="EJ213" s="124"/>
      <c r="EK213" s="124"/>
      <c r="EL213" s="124"/>
      <c r="EM213" s="124"/>
      <c r="EN213" s="124"/>
      <c r="EO213" s="124"/>
      <c r="EP213" s="124"/>
      <c r="EQ213" s="124"/>
      <c r="ER213" s="124"/>
      <c r="ES213" s="124"/>
      <c r="ET213" s="124"/>
      <c r="EU213" s="124"/>
      <c r="EV213" s="124"/>
      <c r="EW213" s="124"/>
      <c r="EX213" s="124"/>
      <c r="EY213" s="124"/>
      <c r="EZ213" s="124"/>
      <c r="FA213" s="124"/>
      <c r="FB213" s="124"/>
      <c r="FC213" s="124"/>
      <c r="FD213" s="124"/>
      <c r="FE213" s="124"/>
      <c r="FF213" s="124"/>
      <c r="FG213" s="124"/>
      <c r="FH213" s="124"/>
      <c r="FI213" s="124"/>
      <c r="FJ213" s="124"/>
      <c r="FK213" s="124"/>
      <c r="FL213" s="124"/>
    </row>
    <row r="214" spans="1:168" s="31" customFormat="1" ht="89.25">
      <c r="A214" s="234"/>
      <c r="B214" s="235"/>
      <c r="C214" s="236"/>
      <c r="D214" s="333"/>
      <c r="E214" s="236"/>
      <c r="F214" s="334"/>
      <c r="G214" s="236"/>
      <c r="H214" s="334"/>
      <c r="I214" s="236"/>
      <c r="J214" s="334"/>
      <c r="K214" s="235"/>
      <c r="L214" s="235"/>
      <c r="M214" s="235"/>
      <c r="N214" s="235"/>
      <c r="O214" s="235"/>
      <c r="P214" s="79" t="s">
        <v>345</v>
      </c>
      <c r="Q214" s="80" t="s">
        <v>165</v>
      </c>
      <c r="R214" s="79">
        <v>1</v>
      </c>
      <c r="S214" s="80"/>
      <c r="T214" s="83">
        <v>0.1324</v>
      </c>
      <c r="U214" s="103">
        <f t="shared" si="2"/>
        <v>132400</v>
      </c>
      <c r="V214" s="136">
        <v>42767</v>
      </c>
      <c r="W214" s="136">
        <v>43009</v>
      </c>
      <c r="X214" s="235"/>
      <c r="Y214" s="235"/>
      <c r="Z214" s="335"/>
      <c r="AA214" s="236"/>
      <c r="AB214" s="334"/>
      <c r="AC214" s="336"/>
      <c r="AD214" s="336"/>
      <c r="AE214" s="337"/>
      <c r="AF214" s="337"/>
      <c r="AG214" s="79" t="s">
        <v>344</v>
      </c>
      <c r="AH214" s="29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3"/>
      <c r="CT214" s="123"/>
      <c r="CU214" s="123"/>
      <c r="CV214" s="123"/>
      <c r="CW214" s="123"/>
      <c r="CX214" s="123"/>
      <c r="CY214" s="123"/>
      <c r="CZ214" s="124"/>
      <c r="DA214" s="124"/>
      <c r="DB214" s="124"/>
      <c r="DC214" s="124"/>
      <c r="DD214" s="124"/>
      <c r="DE214" s="124"/>
      <c r="DF214" s="124"/>
      <c r="DG214" s="124"/>
      <c r="DH214" s="124"/>
      <c r="DI214" s="124"/>
      <c r="DJ214" s="124"/>
      <c r="DK214" s="124"/>
      <c r="DL214" s="124"/>
      <c r="DM214" s="124"/>
      <c r="DN214" s="124"/>
      <c r="DO214" s="124"/>
      <c r="DP214" s="124"/>
      <c r="DQ214" s="124"/>
      <c r="DR214" s="124"/>
      <c r="DS214" s="124"/>
      <c r="DT214" s="124"/>
      <c r="DU214" s="124"/>
      <c r="DV214" s="124"/>
      <c r="DW214" s="124"/>
      <c r="DX214" s="124"/>
      <c r="DY214" s="124"/>
      <c r="DZ214" s="124"/>
      <c r="EA214" s="124"/>
      <c r="EB214" s="124"/>
      <c r="EC214" s="124"/>
      <c r="ED214" s="124"/>
      <c r="EE214" s="124"/>
      <c r="EF214" s="124"/>
      <c r="EG214" s="124"/>
      <c r="EH214" s="124"/>
      <c r="EI214" s="124"/>
      <c r="EJ214" s="124"/>
      <c r="EK214" s="124"/>
      <c r="EL214" s="124"/>
      <c r="EM214" s="124"/>
      <c r="EN214" s="124"/>
      <c r="EO214" s="124"/>
      <c r="EP214" s="124"/>
      <c r="EQ214" s="124"/>
      <c r="ER214" s="124"/>
      <c r="ES214" s="124"/>
      <c r="ET214" s="124"/>
      <c r="EU214" s="124"/>
      <c r="EV214" s="124"/>
      <c r="EW214" s="124"/>
      <c r="EX214" s="124"/>
      <c r="EY214" s="124"/>
      <c r="EZ214" s="124"/>
      <c r="FA214" s="124"/>
      <c r="FB214" s="124"/>
      <c r="FC214" s="124"/>
      <c r="FD214" s="124"/>
      <c r="FE214" s="124"/>
      <c r="FF214" s="124"/>
      <c r="FG214" s="124"/>
      <c r="FH214" s="124"/>
      <c r="FI214" s="124"/>
      <c r="FJ214" s="124"/>
      <c r="FK214" s="124"/>
      <c r="FL214" s="124"/>
    </row>
    <row r="215" spans="1:168" s="31" customFormat="1" ht="25.5">
      <c r="A215" s="234"/>
      <c r="B215" s="235"/>
      <c r="C215" s="236"/>
      <c r="D215" s="333"/>
      <c r="E215" s="236"/>
      <c r="F215" s="334"/>
      <c r="G215" s="236"/>
      <c r="H215" s="334"/>
      <c r="I215" s="236"/>
      <c r="J215" s="334"/>
      <c r="K215" s="235"/>
      <c r="L215" s="235"/>
      <c r="M215" s="235"/>
      <c r="N215" s="235"/>
      <c r="O215" s="235"/>
      <c r="P215" s="79" t="s">
        <v>1047</v>
      </c>
      <c r="Q215" s="80" t="s">
        <v>324</v>
      </c>
      <c r="R215" s="79">
        <v>652</v>
      </c>
      <c r="S215" s="80"/>
      <c r="T215" s="83">
        <v>0.4242</v>
      </c>
      <c r="U215" s="103">
        <f t="shared" si="2"/>
        <v>650.6134969325154</v>
      </c>
      <c r="V215" s="136">
        <v>42768</v>
      </c>
      <c r="W215" s="136">
        <v>43010</v>
      </c>
      <c r="X215" s="235"/>
      <c r="Y215" s="235"/>
      <c r="Z215" s="335"/>
      <c r="AA215" s="236"/>
      <c r="AB215" s="334"/>
      <c r="AC215" s="336"/>
      <c r="AD215" s="336"/>
      <c r="AE215" s="337"/>
      <c r="AF215" s="337"/>
      <c r="AG215" s="79"/>
      <c r="AH215" s="29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3"/>
      <c r="CT215" s="123"/>
      <c r="CU215" s="123"/>
      <c r="CV215" s="123"/>
      <c r="CW215" s="123"/>
      <c r="CX215" s="123"/>
      <c r="CY215" s="123"/>
      <c r="CZ215" s="124"/>
      <c r="DA215" s="124"/>
      <c r="DB215" s="124"/>
      <c r="DC215" s="124"/>
      <c r="DD215" s="124"/>
      <c r="DE215" s="124"/>
      <c r="DF215" s="124"/>
      <c r="DG215" s="124"/>
      <c r="DH215" s="124"/>
      <c r="DI215" s="124"/>
      <c r="DJ215" s="124"/>
      <c r="DK215" s="124"/>
      <c r="DL215" s="124"/>
      <c r="DM215" s="124"/>
      <c r="DN215" s="124"/>
      <c r="DO215" s="124"/>
      <c r="DP215" s="124"/>
      <c r="DQ215" s="124"/>
      <c r="DR215" s="124"/>
      <c r="DS215" s="124"/>
      <c r="DT215" s="124"/>
      <c r="DU215" s="124"/>
      <c r="DV215" s="124"/>
      <c r="DW215" s="124"/>
      <c r="DX215" s="124"/>
      <c r="DY215" s="124"/>
      <c r="DZ215" s="124"/>
      <c r="EA215" s="124"/>
      <c r="EB215" s="124"/>
      <c r="EC215" s="124"/>
      <c r="ED215" s="124"/>
      <c r="EE215" s="124"/>
      <c r="EF215" s="124"/>
      <c r="EG215" s="124"/>
      <c r="EH215" s="124"/>
      <c r="EI215" s="124"/>
      <c r="EJ215" s="124"/>
      <c r="EK215" s="124"/>
      <c r="EL215" s="124"/>
      <c r="EM215" s="124"/>
      <c r="EN215" s="124"/>
      <c r="EO215" s="124"/>
      <c r="EP215" s="124"/>
      <c r="EQ215" s="124"/>
      <c r="ER215" s="124"/>
      <c r="ES215" s="124"/>
      <c r="ET215" s="124"/>
      <c r="EU215" s="124"/>
      <c r="EV215" s="124"/>
      <c r="EW215" s="124"/>
      <c r="EX215" s="124"/>
      <c r="EY215" s="124"/>
      <c r="EZ215" s="124"/>
      <c r="FA215" s="124"/>
      <c r="FB215" s="124"/>
      <c r="FC215" s="124"/>
      <c r="FD215" s="124"/>
      <c r="FE215" s="124"/>
      <c r="FF215" s="124"/>
      <c r="FG215" s="124"/>
      <c r="FH215" s="124"/>
      <c r="FI215" s="124"/>
      <c r="FJ215" s="124"/>
      <c r="FK215" s="124"/>
      <c r="FL215" s="124"/>
    </row>
    <row r="216" spans="1:168" s="31" customFormat="1" ht="99.75" customHeight="1">
      <c r="A216" s="234"/>
      <c r="B216" s="235"/>
      <c r="C216" s="236"/>
      <c r="D216" s="333"/>
      <c r="E216" s="236"/>
      <c r="F216" s="334"/>
      <c r="G216" s="236"/>
      <c r="H216" s="334"/>
      <c r="I216" s="236"/>
      <c r="J216" s="334"/>
      <c r="K216" s="235"/>
      <c r="L216" s="235"/>
      <c r="M216" s="235"/>
      <c r="N216" s="235"/>
      <c r="O216" s="235"/>
      <c r="P216" s="83" t="s">
        <v>346</v>
      </c>
      <c r="Q216" s="80" t="s">
        <v>165</v>
      </c>
      <c r="R216" s="79">
        <v>1</v>
      </c>
      <c r="S216" s="80"/>
      <c r="T216" s="83">
        <v>0.0829</v>
      </c>
      <c r="U216" s="103">
        <f t="shared" si="2"/>
        <v>82900</v>
      </c>
      <c r="V216" s="136">
        <v>42767</v>
      </c>
      <c r="W216" s="136">
        <v>43009</v>
      </c>
      <c r="X216" s="235"/>
      <c r="Y216" s="235"/>
      <c r="Z216" s="335"/>
      <c r="AA216" s="236"/>
      <c r="AB216" s="334"/>
      <c r="AC216" s="336"/>
      <c r="AD216" s="336"/>
      <c r="AE216" s="337"/>
      <c r="AF216" s="337"/>
      <c r="AG216" s="79" t="s">
        <v>344</v>
      </c>
      <c r="AH216" s="29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3"/>
      <c r="CT216" s="123"/>
      <c r="CU216" s="123"/>
      <c r="CV216" s="123"/>
      <c r="CW216" s="123"/>
      <c r="CX216" s="123"/>
      <c r="CY216" s="123"/>
      <c r="CZ216" s="124"/>
      <c r="DA216" s="124"/>
      <c r="DB216" s="124"/>
      <c r="DC216" s="124"/>
      <c r="DD216" s="124"/>
      <c r="DE216" s="124"/>
      <c r="DF216" s="124"/>
      <c r="DG216" s="124"/>
      <c r="DH216" s="124"/>
      <c r="DI216" s="124"/>
      <c r="DJ216" s="124"/>
      <c r="DK216" s="124"/>
      <c r="DL216" s="124"/>
      <c r="DM216" s="124"/>
      <c r="DN216" s="124"/>
      <c r="DO216" s="124"/>
      <c r="DP216" s="124"/>
      <c r="DQ216" s="124"/>
      <c r="DR216" s="124"/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  <c r="FH216" s="124"/>
      <c r="FI216" s="124"/>
      <c r="FJ216" s="124"/>
      <c r="FK216" s="124"/>
      <c r="FL216" s="124"/>
    </row>
    <row r="217" spans="1:168" s="31" customFormat="1" ht="72" customHeight="1">
      <c r="A217" s="234">
        <v>8</v>
      </c>
      <c r="B217" s="235" t="s">
        <v>379</v>
      </c>
      <c r="C217" s="236">
        <v>12.3</v>
      </c>
      <c r="D217" s="333">
        <v>196800</v>
      </c>
      <c r="E217" s="235">
        <v>2.5</v>
      </c>
      <c r="F217" s="334">
        <f>E217/C217*100</f>
        <v>20.32520325203252</v>
      </c>
      <c r="G217" s="236">
        <v>5.5</v>
      </c>
      <c r="H217" s="334">
        <f>G217/C217*100</f>
        <v>44.71544715447154</v>
      </c>
      <c r="I217" s="236">
        <v>7.8</v>
      </c>
      <c r="J217" s="334">
        <f>I217/C217*100</f>
        <v>63.414634146341456</v>
      </c>
      <c r="K217" s="235" t="s">
        <v>145</v>
      </c>
      <c r="L217" s="235" t="s">
        <v>146</v>
      </c>
      <c r="M217" s="235"/>
      <c r="N217" s="235"/>
      <c r="O217" s="235" t="s">
        <v>145</v>
      </c>
      <c r="P217" s="79" t="s">
        <v>323</v>
      </c>
      <c r="Q217" s="80" t="s">
        <v>324</v>
      </c>
      <c r="R217" s="79">
        <v>4142</v>
      </c>
      <c r="S217" s="80"/>
      <c r="T217" s="83">
        <v>2.6946</v>
      </c>
      <c r="U217" s="103">
        <f t="shared" si="2"/>
        <v>650.5552873008209</v>
      </c>
      <c r="V217" s="136">
        <v>42767</v>
      </c>
      <c r="W217" s="136">
        <v>43009</v>
      </c>
      <c r="X217" s="235" t="s">
        <v>144</v>
      </c>
      <c r="Y217" s="79" t="s">
        <v>323</v>
      </c>
      <c r="Z217" s="79" t="s">
        <v>324</v>
      </c>
      <c r="AA217" s="79">
        <v>4142</v>
      </c>
      <c r="AB217" s="87"/>
      <c r="AC217" s="88">
        <f>AD217*AA217/1000000</f>
        <v>3.3136</v>
      </c>
      <c r="AD217" s="88">
        <v>800</v>
      </c>
      <c r="AE217" s="84"/>
      <c r="AF217" s="84"/>
      <c r="AG217" s="235" t="s">
        <v>1006</v>
      </c>
      <c r="AH217" s="29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3"/>
      <c r="CT217" s="123"/>
      <c r="CU217" s="123"/>
      <c r="CV217" s="123"/>
      <c r="CW217" s="123"/>
      <c r="CX217" s="123"/>
      <c r="CY217" s="123"/>
      <c r="CZ217" s="124"/>
      <c r="DA217" s="124"/>
      <c r="DB217" s="124"/>
      <c r="DC217" s="124"/>
      <c r="DD217" s="124"/>
      <c r="DE217" s="124"/>
      <c r="DF217" s="124"/>
      <c r="DG217" s="124"/>
      <c r="DH217" s="124"/>
      <c r="DI217" s="124"/>
      <c r="DJ217" s="124"/>
      <c r="DK217" s="124"/>
      <c r="DL217" s="124"/>
      <c r="DM217" s="124"/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  <c r="ES217" s="124"/>
      <c r="ET217" s="124"/>
      <c r="EU217" s="124"/>
      <c r="EV217" s="124"/>
      <c r="EW217" s="124"/>
      <c r="EX217" s="124"/>
      <c r="EY217" s="124"/>
      <c r="EZ217" s="124"/>
      <c r="FA217" s="124"/>
      <c r="FB217" s="124"/>
      <c r="FC217" s="124"/>
      <c r="FD217" s="124"/>
      <c r="FE217" s="124"/>
      <c r="FF217" s="124"/>
      <c r="FG217" s="124"/>
      <c r="FH217" s="124"/>
      <c r="FI217" s="124"/>
      <c r="FJ217" s="124"/>
      <c r="FK217" s="124"/>
      <c r="FL217" s="124"/>
    </row>
    <row r="218" spans="1:168" s="31" customFormat="1" ht="45" customHeight="1">
      <c r="A218" s="234"/>
      <c r="B218" s="235"/>
      <c r="C218" s="236"/>
      <c r="D218" s="333"/>
      <c r="E218" s="235"/>
      <c r="F218" s="334"/>
      <c r="G218" s="236"/>
      <c r="H218" s="334"/>
      <c r="I218" s="236"/>
      <c r="J218" s="334"/>
      <c r="K218" s="235"/>
      <c r="L218" s="235"/>
      <c r="M218" s="235"/>
      <c r="N218" s="235"/>
      <c r="O218" s="235"/>
      <c r="P218" s="79" t="s">
        <v>1048</v>
      </c>
      <c r="Q218" s="80" t="s">
        <v>165</v>
      </c>
      <c r="R218" s="79">
        <v>40</v>
      </c>
      <c r="S218" s="80"/>
      <c r="T218" s="83">
        <v>0.2139</v>
      </c>
      <c r="U218" s="103">
        <f t="shared" si="2"/>
        <v>5347.5</v>
      </c>
      <c r="V218" s="136">
        <v>42767</v>
      </c>
      <c r="W218" s="80"/>
      <c r="X218" s="235"/>
      <c r="Y218" s="79" t="s">
        <v>739</v>
      </c>
      <c r="Z218" s="80" t="s">
        <v>397</v>
      </c>
      <c r="AA218" s="81">
        <v>0.7</v>
      </c>
      <c r="AB218" s="82"/>
      <c r="AC218" s="83">
        <f>AA218*AD218/1000000</f>
        <v>5.3999995</v>
      </c>
      <c r="AD218" s="83">
        <v>7714285</v>
      </c>
      <c r="AE218" s="84"/>
      <c r="AF218" s="84"/>
      <c r="AG218" s="235"/>
      <c r="AH218" s="29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3"/>
      <c r="CT218" s="123"/>
      <c r="CU218" s="123"/>
      <c r="CV218" s="123"/>
      <c r="CW218" s="123"/>
      <c r="CX218" s="123"/>
      <c r="CY218" s="123"/>
      <c r="CZ218" s="124"/>
      <c r="DA218" s="124"/>
      <c r="DB218" s="124"/>
      <c r="DC218" s="124"/>
      <c r="DD218" s="124"/>
      <c r="DE218" s="124"/>
      <c r="DF218" s="124"/>
      <c r="DG218" s="124"/>
      <c r="DH218" s="124"/>
      <c r="DI218" s="124"/>
      <c r="DJ218" s="124"/>
      <c r="DK218" s="124"/>
      <c r="DL218" s="124"/>
      <c r="DM218" s="124"/>
      <c r="DN218" s="124"/>
      <c r="DO218" s="124"/>
      <c r="DP218" s="124"/>
      <c r="DQ218" s="124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M218" s="124"/>
      <c r="EN218" s="124"/>
      <c r="EO218" s="124"/>
      <c r="EP218" s="124"/>
      <c r="EQ218" s="124"/>
      <c r="ER218" s="124"/>
      <c r="ES218" s="124"/>
      <c r="ET218" s="124"/>
      <c r="EU218" s="124"/>
      <c r="EV218" s="124"/>
      <c r="EW218" s="124"/>
      <c r="EX218" s="124"/>
      <c r="EY218" s="124"/>
      <c r="EZ218" s="124"/>
      <c r="FA218" s="124"/>
      <c r="FB218" s="124"/>
      <c r="FC218" s="124"/>
      <c r="FD218" s="124"/>
      <c r="FE218" s="124"/>
      <c r="FF218" s="124"/>
      <c r="FG218" s="124"/>
      <c r="FH218" s="124"/>
      <c r="FI218" s="124"/>
      <c r="FJ218" s="124"/>
      <c r="FK218" s="124"/>
      <c r="FL218" s="124"/>
    </row>
    <row r="219" spans="1:168" s="31" customFormat="1" ht="77.25" customHeight="1">
      <c r="A219" s="234"/>
      <c r="B219" s="235"/>
      <c r="C219" s="236"/>
      <c r="D219" s="333"/>
      <c r="E219" s="235"/>
      <c r="F219" s="334"/>
      <c r="G219" s="236"/>
      <c r="H219" s="334"/>
      <c r="I219" s="236"/>
      <c r="J219" s="334"/>
      <c r="K219" s="235"/>
      <c r="L219" s="235"/>
      <c r="M219" s="235"/>
      <c r="N219" s="235"/>
      <c r="O219" s="235"/>
      <c r="P219" s="79" t="s">
        <v>1049</v>
      </c>
      <c r="Q219" s="80" t="s">
        <v>165</v>
      </c>
      <c r="R219" s="79">
        <v>30</v>
      </c>
      <c r="S219" s="80"/>
      <c r="T219" s="83">
        <v>1.9723</v>
      </c>
      <c r="U219" s="103">
        <f t="shared" si="2"/>
        <v>65743.33333333333</v>
      </c>
      <c r="V219" s="136">
        <v>42767</v>
      </c>
      <c r="W219" s="136">
        <v>43009</v>
      </c>
      <c r="X219" s="235"/>
      <c r="Y219" s="79" t="s">
        <v>735</v>
      </c>
      <c r="Z219" s="85" t="s">
        <v>1101</v>
      </c>
      <c r="AA219" s="86">
        <v>500</v>
      </c>
      <c r="AB219" s="87"/>
      <c r="AC219" s="88">
        <f>AD219*AA219/1000000</f>
        <v>2</v>
      </c>
      <c r="AD219" s="88">
        <v>4000</v>
      </c>
      <c r="AE219" s="84"/>
      <c r="AF219" s="84"/>
      <c r="AG219" s="235"/>
      <c r="AH219" s="29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3"/>
      <c r="CT219" s="123"/>
      <c r="CU219" s="123"/>
      <c r="CV219" s="123"/>
      <c r="CW219" s="123"/>
      <c r="CX219" s="123"/>
      <c r="CY219" s="123"/>
      <c r="CZ219" s="124"/>
      <c r="DA219" s="124"/>
      <c r="DB219" s="124"/>
      <c r="DC219" s="124"/>
      <c r="DD219" s="124"/>
      <c r="DE219" s="124"/>
      <c r="DF219" s="124"/>
      <c r="DG219" s="124"/>
      <c r="DH219" s="124"/>
      <c r="DI219" s="124"/>
      <c r="DJ219" s="124"/>
      <c r="DK219" s="124"/>
      <c r="DL219" s="124"/>
      <c r="DM219" s="124"/>
      <c r="DN219" s="124"/>
      <c r="DO219" s="124"/>
      <c r="DP219" s="124"/>
      <c r="DQ219" s="124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  <c r="FH219" s="124"/>
      <c r="FI219" s="124"/>
      <c r="FJ219" s="124"/>
      <c r="FK219" s="124"/>
      <c r="FL219" s="124"/>
    </row>
    <row r="220" spans="1:168" s="31" customFormat="1" ht="87.75" customHeight="1">
      <c r="A220" s="234"/>
      <c r="B220" s="235"/>
      <c r="C220" s="236"/>
      <c r="D220" s="333"/>
      <c r="E220" s="235"/>
      <c r="F220" s="334"/>
      <c r="G220" s="236"/>
      <c r="H220" s="334"/>
      <c r="I220" s="236"/>
      <c r="J220" s="334"/>
      <c r="K220" s="235"/>
      <c r="L220" s="235"/>
      <c r="M220" s="235"/>
      <c r="N220" s="235"/>
      <c r="O220" s="235"/>
      <c r="P220" s="79" t="s">
        <v>1007</v>
      </c>
      <c r="Q220" s="80" t="s">
        <v>165</v>
      </c>
      <c r="R220" s="79">
        <v>16</v>
      </c>
      <c r="S220" s="80"/>
      <c r="T220" s="83">
        <v>1.0557</v>
      </c>
      <c r="U220" s="103">
        <f t="shared" si="2"/>
        <v>65981.25</v>
      </c>
      <c r="V220" s="136">
        <v>42767</v>
      </c>
      <c r="W220" s="136">
        <v>43009</v>
      </c>
      <c r="X220" s="235"/>
      <c r="Y220" s="79"/>
      <c r="Z220" s="85"/>
      <c r="AA220" s="86"/>
      <c r="AB220" s="87"/>
      <c r="AC220" s="88"/>
      <c r="AD220" s="88"/>
      <c r="AE220" s="84"/>
      <c r="AF220" s="84"/>
      <c r="AG220" s="235"/>
      <c r="AH220" s="29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3"/>
      <c r="CT220" s="123"/>
      <c r="CU220" s="123"/>
      <c r="CV220" s="123"/>
      <c r="CW220" s="123"/>
      <c r="CX220" s="123"/>
      <c r="CY220" s="123"/>
      <c r="CZ220" s="124"/>
      <c r="DA220" s="124"/>
      <c r="DB220" s="124"/>
      <c r="DC220" s="124"/>
      <c r="DD220" s="124"/>
      <c r="DE220" s="124"/>
      <c r="DF220" s="124"/>
      <c r="DG220" s="124"/>
      <c r="DH220" s="124"/>
      <c r="DI220" s="124"/>
      <c r="DJ220" s="124"/>
      <c r="DK220" s="124"/>
      <c r="DL220" s="124"/>
      <c r="DM220" s="124"/>
      <c r="DN220" s="124"/>
      <c r="DO220" s="124"/>
      <c r="DP220" s="124"/>
      <c r="DQ220" s="124"/>
      <c r="DR220" s="124"/>
      <c r="DS220" s="124"/>
      <c r="DT220" s="124"/>
      <c r="DU220" s="124"/>
      <c r="DV220" s="124"/>
      <c r="DW220" s="124"/>
      <c r="DX220" s="124"/>
      <c r="DY220" s="124"/>
      <c r="DZ220" s="124"/>
      <c r="EA220" s="124"/>
      <c r="EB220" s="124"/>
      <c r="EC220" s="124"/>
      <c r="ED220" s="124"/>
      <c r="EE220" s="124"/>
      <c r="EF220" s="124"/>
      <c r="EG220" s="124"/>
      <c r="EH220" s="124"/>
      <c r="EI220" s="124"/>
      <c r="EJ220" s="124"/>
      <c r="EK220" s="124"/>
      <c r="EL220" s="124"/>
      <c r="EM220" s="124"/>
      <c r="EN220" s="124"/>
      <c r="EO220" s="124"/>
      <c r="EP220" s="124"/>
      <c r="EQ220" s="124"/>
      <c r="ER220" s="124"/>
      <c r="ES220" s="124"/>
      <c r="ET220" s="124"/>
      <c r="EU220" s="124"/>
      <c r="EV220" s="124"/>
      <c r="EW220" s="124"/>
      <c r="EX220" s="124"/>
      <c r="EY220" s="124"/>
      <c r="EZ220" s="124"/>
      <c r="FA220" s="124"/>
      <c r="FB220" s="124"/>
      <c r="FC220" s="124"/>
      <c r="FD220" s="124"/>
      <c r="FE220" s="124"/>
      <c r="FF220" s="124"/>
      <c r="FG220" s="124"/>
      <c r="FH220" s="124"/>
      <c r="FI220" s="124"/>
      <c r="FJ220" s="124"/>
      <c r="FK220" s="124"/>
      <c r="FL220" s="124"/>
    </row>
    <row r="221" spans="1:168" s="31" customFormat="1" ht="89.25">
      <c r="A221" s="234"/>
      <c r="B221" s="235"/>
      <c r="C221" s="236"/>
      <c r="D221" s="333"/>
      <c r="E221" s="235"/>
      <c r="F221" s="334"/>
      <c r="G221" s="236"/>
      <c r="H221" s="334"/>
      <c r="I221" s="236"/>
      <c r="J221" s="334"/>
      <c r="K221" s="235"/>
      <c r="L221" s="235"/>
      <c r="M221" s="235"/>
      <c r="N221" s="235"/>
      <c r="O221" s="235"/>
      <c r="P221" s="79" t="s">
        <v>1050</v>
      </c>
      <c r="Q221" s="80" t="s">
        <v>165</v>
      </c>
      <c r="R221" s="79">
        <v>8</v>
      </c>
      <c r="S221" s="80"/>
      <c r="T221" s="83">
        <v>0.6635</v>
      </c>
      <c r="U221" s="103">
        <f t="shared" si="2"/>
        <v>82937.5</v>
      </c>
      <c r="V221" s="136">
        <v>42767</v>
      </c>
      <c r="W221" s="136">
        <v>43009</v>
      </c>
      <c r="X221" s="235"/>
      <c r="Y221" s="79"/>
      <c r="Z221" s="85"/>
      <c r="AA221" s="86"/>
      <c r="AB221" s="87"/>
      <c r="AC221" s="88"/>
      <c r="AD221" s="88"/>
      <c r="AE221" s="84"/>
      <c r="AF221" s="84"/>
      <c r="AG221" s="235"/>
      <c r="AH221" s="29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2"/>
      <c r="CP221" s="122"/>
      <c r="CQ221" s="122"/>
      <c r="CR221" s="122"/>
      <c r="CS221" s="123"/>
      <c r="CT221" s="123"/>
      <c r="CU221" s="123"/>
      <c r="CV221" s="123"/>
      <c r="CW221" s="123"/>
      <c r="CX221" s="123"/>
      <c r="CY221" s="123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  <c r="DL221" s="124"/>
      <c r="DM221" s="124"/>
      <c r="DN221" s="124"/>
      <c r="DO221" s="124"/>
      <c r="DP221" s="124"/>
      <c r="DQ221" s="124"/>
      <c r="DR221" s="124"/>
      <c r="DS221" s="124"/>
      <c r="DT221" s="124"/>
      <c r="DU221" s="124"/>
      <c r="DV221" s="124"/>
      <c r="DW221" s="124"/>
      <c r="DX221" s="124"/>
      <c r="DY221" s="124"/>
      <c r="DZ221" s="124"/>
      <c r="EA221" s="124"/>
      <c r="EB221" s="124"/>
      <c r="EC221" s="124"/>
      <c r="ED221" s="124"/>
      <c r="EE221" s="124"/>
      <c r="EF221" s="124"/>
      <c r="EG221" s="124"/>
      <c r="EH221" s="124"/>
      <c r="EI221" s="124"/>
      <c r="EJ221" s="124"/>
      <c r="EK221" s="124"/>
      <c r="EL221" s="124"/>
      <c r="EM221" s="124"/>
      <c r="EN221" s="124"/>
      <c r="EO221" s="124"/>
      <c r="EP221" s="124"/>
      <c r="EQ221" s="124"/>
      <c r="ER221" s="124"/>
      <c r="ES221" s="124"/>
      <c r="ET221" s="124"/>
      <c r="EU221" s="124"/>
      <c r="EV221" s="124"/>
      <c r="EW221" s="124"/>
      <c r="EX221" s="124"/>
      <c r="EY221" s="124"/>
      <c r="EZ221" s="124"/>
      <c r="FA221" s="124"/>
      <c r="FB221" s="124"/>
      <c r="FC221" s="124"/>
      <c r="FD221" s="124"/>
      <c r="FE221" s="124"/>
      <c r="FF221" s="124"/>
      <c r="FG221" s="124"/>
      <c r="FH221" s="124"/>
      <c r="FI221" s="124"/>
      <c r="FJ221" s="124"/>
      <c r="FK221" s="124"/>
      <c r="FL221" s="124"/>
    </row>
    <row r="222" spans="1:168" s="31" customFormat="1" ht="102" customHeight="1">
      <c r="A222" s="234"/>
      <c r="B222" s="235"/>
      <c r="C222" s="236"/>
      <c r="D222" s="333"/>
      <c r="E222" s="235"/>
      <c r="F222" s="334"/>
      <c r="G222" s="236"/>
      <c r="H222" s="334"/>
      <c r="I222" s="236"/>
      <c r="J222" s="334"/>
      <c r="K222" s="235"/>
      <c r="L222" s="235"/>
      <c r="M222" s="235"/>
      <c r="N222" s="235"/>
      <c r="O222" s="235"/>
      <c r="P222" s="79" t="s">
        <v>1008</v>
      </c>
      <c r="Q222" s="80" t="s">
        <v>165</v>
      </c>
      <c r="R222" s="79">
        <v>205</v>
      </c>
      <c r="S222" s="80"/>
      <c r="T222" s="83">
        <v>0.7341</v>
      </c>
      <c r="U222" s="103">
        <f t="shared" si="2"/>
        <v>3580.975609756097</v>
      </c>
      <c r="V222" s="136">
        <v>42767</v>
      </c>
      <c r="W222" s="136">
        <v>43009</v>
      </c>
      <c r="X222" s="235"/>
      <c r="Y222" s="79"/>
      <c r="Z222" s="85"/>
      <c r="AA222" s="86"/>
      <c r="AB222" s="87"/>
      <c r="AC222" s="88"/>
      <c r="AD222" s="88"/>
      <c r="AE222" s="84"/>
      <c r="AF222" s="84"/>
      <c r="AG222" s="235"/>
      <c r="AH222" s="29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6"/>
      <c r="CT222" s="126"/>
      <c r="CU222" s="126"/>
      <c r="CV222" s="126"/>
      <c r="CW222" s="126"/>
      <c r="CX222" s="126"/>
      <c r="CY222" s="126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  <c r="DL222" s="124"/>
      <c r="DM222" s="124"/>
      <c r="DN222" s="124"/>
      <c r="DO222" s="124"/>
      <c r="DP222" s="124"/>
      <c r="DQ222" s="124"/>
      <c r="DR222" s="124"/>
      <c r="DS222" s="124"/>
      <c r="DT222" s="124"/>
      <c r="DU222" s="124"/>
      <c r="DV222" s="124"/>
      <c r="DW222" s="124"/>
      <c r="DX222" s="124"/>
      <c r="DY222" s="124"/>
      <c r="DZ222" s="124"/>
      <c r="EA222" s="124"/>
      <c r="EB222" s="124"/>
      <c r="EC222" s="124"/>
      <c r="ED222" s="124"/>
      <c r="EE222" s="124"/>
      <c r="EF222" s="124"/>
      <c r="EG222" s="124"/>
      <c r="EH222" s="124"/>
      <c r="EI222" s="124"/>
      <c r="EJ222" s="124"/>
      <c r="EK222" s="124"/>
      <c r="EL222" s="124"/>
      <c r="EM222" s="124"/>
      <c r="EN222" s="124"/>
      <c r="EO222" s="124"/>
      <c r="EP222" s="124"/>
      <c r="EQ222" s="124"/>
      <c r="ER222" s="124"/>
      <c r="ES222" s="124"/>
      <c r="ET222" s="124"/>
      <c r="EU222" s="124"/>
      <c r="EV222" s="124"/>
      <c r="EW222" s="124"/>
      <c r="EX222" s="124"/>
      <c r="EY222" s="124"/>
      <c r="EZ222" s="124"/>
      <c r="FA222" s="124"/>
      <c r="FB222" s="124"/>
      <c r="FC222" s="124"/>
      <c r="FD222" s="124"/>
      <c r="FE222" s="124"/>
      <c r="FF222" s="124"/>
      <c r="FG222" s="124"/>
      <c r="FH222" s="124"/>
      <c r="FI222" s="124"/>
      <c r="FJ222" s="124"/>
      <c r="FK222" s="124"/>
      <c r="FL222" s="124"/>
    </row>
    <row r="223" spans="1:168" s="31" customFormat="1" ht="31.5" customHeight="1">
      <c r="A223" s="234"/>
      <c r="B223" s="235"/>
      <c r="C223" s="236"/>
      <c r="D223" s="333"/>
      <c r="E223" s="235"/>
      <c r="F223" s="334"/>
      <c r="G223" s="236"/>
      <c r="H223" s="334"/>
      <c r="I223" s="236"/>
      <c r="J223" s="334"/>
      <c r="K223" s="235"/>
      <c r="L223" s="235"/>
      <c r="M223" s="235"/>
      <c r="N223" s="235"/>
      <c r="O223" s="79" t="s">
        <v>144</v>
      </c>
      <c r="P223" s="79" t="s">
        <v>328</v>
      </c>
      <c r="Q223" s="80" t="s">
        <v>397</v>
      </c>
      <c r="R223" s="79">
        <v>20.88</v>
      </c>
      <c r="S223" s="80">
        <v>125300</v>
      </c>
      <c r="T223" s="83">
        <v>96.41</v>
      </c>
      <c r="U223" s="103">
        <f>T223/S223*1000000</f>
        <v>769.4333599361531</v>
      </c>
      <c r="V223" s="136">
        <v>42767</v>
      </c>
      <c r="W223" s="80"/>
      <c r="X223" s="235"/>
      <c r="Y223" s="79" t="s">
        <v>740</v>
      </c>
      <c r="Z223" s="80" t="s">
        <v>741</v>
      </c>
      <c r="AA223" s="81">
        <f>AB223/6000</f>
        <v>14.333333333333334</v>
      </c>
      <c r="AB223" s="82">
        <v>86000</v>
      </c>
      <c r="AC223" s="83">
        <f>AD223*AB223/1000000</f>
        <v>68.8</v>
      </c>
      <c r="AD223" s="103">
        <v>800</v>
      </c>
      <c r="AE223" s="90">
        <v>43132</v>
      </c>
      <c r="AF223" s="90">
        <v>43374</v>
      </c>
      <c r="AG223" s="235"/>
      <c r="AH223" s="29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2"/>
      <c r="CP223" s="122"/>
      <c r="CQ223" s="122"/>
      <c r="CR223" s="122"/>
      <c r="CS223" s="123"/>
      <c r="CT223" s="123"/>
      <c r="CU223" s="123"/>
      <c r="CV223" s="123"/>
      <c r="CW223" s="123"/>
      <c r="CX223" s="123"/>
      <c r="CY223" s="123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  <c r="DL223" s="124"/>
      <c r="DM223" s="124"/>
      <c r="DN223" s="124"/>
      <c r="DO223" s="124"/>
      <c r="DP223" s="124"/>
      <c r="DQ223" s="124"/>
      <c r="DR223" s="124"/>
      <c r="DS223" s="124"/>
      <c r="DT223" s="124"/>
      <c r="DU223" s="124"/>
      <c r="DV223" s="124"/>
      <c r="DW223" s="124"/>
      <c r="DX223" s="124"/>
      <c r="DY223" s="124"/>
      <c r="DZ223" s="124"/>
      <c r="EA223" s="124"/>
      <c r="EB223" s="124"/>
      <c r="EC223" s="124"/>
      <c r="ED223" s="124"/>
      <c r="EE223" s="124"/>
      <c r="EF223" s="124"/>
      <c r="EG223" s="124"/>
      <c r="EH223" s="124"/>
      <c r="EI223" s="124"/>
      <c r="EJ223" s="124"/>
      <c r="EK223" s="124"/>
      <c r="EL223" s="124"/>
      <c r="EM223" s="124"/>
      <c r="EN223" s="124"/>
      <c r="EO223" s="124"/>
      <c r="EP223" s="124"/>
      <c r="EQ223" s="124"/>
      <c r="ER223" s="124"/>
      <c r="ES223" s="124"/>
      <c r="ET223" s="124"/>
      <c r="EU223" s="124"/>
      <c r="EV223" s="124"/>
      <c r="EW223" s="124"/>
      <c r="EX223" s="124"/>
      <c r="EY223" s="124"/>
      <c r="EZ223" s="124"/>
      <c r="FA223" s="124"/>
      <c r="FB223" s="124"/>
      <c r="FC223" s="124"/>
      <c r="FD223" s="124"/>
      <c r="FE223" s="124"/>
      <c r="FF223" s="124"/>
      <c r="FG223" s="124"/>
      <c r="FH223" s="124"/>
      <c r="FI223" s="124"/>
      <c r="FJ223" s="124"/>
      <c r="FK223" s="124"/>
      <c r="FL223" s="124"/>
    </row>
    <row r="224" spans="1:168" s="31" customFormat="1" ht="48" customHeight="1">
      <c r="A224" s="234">
        <v>9</v>
      </c>
      <c r="B224" s="235" t="s">
        <v>147</v>
      </c>
      <c r="C224" s="236">
        <v>2.9</v>
      </c>
      <c r="D224" s="333">
        <v>46400</v>
      </c>
      <c r="E224" s="236">
        <v>1.015</v>
      </c>
      <c r="F224" s="334">
        <f>E224/C224*100</f>
        <v>35</v>
      </c>
      <c r="G224" s="236">
        <v>2.5</v>
      </c>
      <c r="H224" s="334">
        <f>G224/C224*100</f>
        <v>86.20689655172414</v>
      </c>
      <c r="I224" s="236">
        <v>2.4</v>
      </c>
      <c r="J224" s="334">
        <f>I224/C224*100</f>
        <v>82.75862068965517</v>
      </c>
      <c r="K224" s="235" t="s">
        <v>148</v>
      </c>
      <c r="L224" s="235" t="s">
        <v>360</v>
      </c>
      <c r="M224" s="235"/>
      <c r="N224" s="235"/>
      <c r="O224" s="235" t="s">
        <v>148</v>
      </c>
      <c r="P224" s="235" t="s">
        <v>1051</v>
      </c>
      <c r="Q224" s="335" t="s">
        <v>165</v>
      </c>
      <c r="R224" s="235">
        <v>56</v>
      </c>
      <c r="S224" s="335"/>
      <c r="T224" s="336">
        <v>0.2995</v>
      </c>
      <c r="U224" s="338">
        <f>T224/R224*1000000</f>
        <v>5348.214285714285</v>
      </c>
      <c r="V224" s="339">
        <v>42767</v>
      </c>
      <c r="W224" s="339">
        <v>43009</v>
      </c>
      <c r="X224" s="89"/>
      <c r="Y224" s="89"/>
      <c r="Z224" s="85"/>
      <c r="AA224" s="86"/>
      <c r="AB224" s="87"/>
      <c r="AC224" s="88"/>
      <c r="AD224" s="88"/>
      <c r="AE224" s="84"/>
      <c r="AF224" s="84"/>
      <c r="AG224" s="235" t="s">
        <v>1009</v>
      </c>
      <c r="AH224" s="29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2"/>
      <c r="CA224" s="122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2"/>
      <c r="CP224" s="122"/>
      <c r="CQ224" s="122"/>
      <c r="CR224" s="122"/>
      <c r="CS224" s="123"/>
      <c r="CT224" s="123"/>
      <c r="CU224" s="123"/>
      <c r="CV224" s="123"/>
      <c r="CW224" s="123"/>
      <c r="CX224" s="123"/>
      <c r="CY224" s="123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  <c r="DO224" s="124"/>
      <c r="DP224" s="124"/>
      <c r="DQ224" s="124"/>
      <c r="DR224" s="124"/>
      <c r="DS224" s="124"/>
      <c r="DT224" s="124"/>
      <c r="DU224" s="124"/>
      <c r="DV224" s="124"/>
      <c r="DW224" s="124"/>
      <c r="DX224" s="124"/>
      <c r="DY224" s="124"/>
      <c r="DZ224" s="124"/>
      <c r="EA224" s="124"/>
      <c r="EB224" s="124"/>
      <c r="EC224" s="124"/>
      <c r="ED224" s="124"/>
      <c r="EE224" s="124"/>
      <c r="EF224" s="124"/>
      <c r="EG224" s="124"/>
      <c r="EH224" s="124"/>
      <c r="EI224" s="124"/>
      <c r="EJ224" s="124"/>
      <c r="EK224" s="124"/>
      <c r="EL224" s="124"/>
      <c r="EM224" s="124"/>
      <c r="EN224" s="124"/>
      <c r="EO224" s="124"/>
      <c r="EP224" s="124"/>
      <c r="EQ224" s="124"/>
      <c r="ER224" s="124"/>
      <c r="ES224" s="124"/>
      <c r="ET224" s="124"/>
      <c r="EU224" s="124"/>
      <c r="EV224" s="124"/>
      <c r="EW224" s="124"/>
      <c r="EX224" s="124"/>
      <c r="EY224" s="124"/>
      <c r="EZ224" s="124"/>
      <c r="FA224" s="124"/>
      <c r="FB224" s="124"/>
      <c r="FC224" s="124"/>
      <c r="FD224" s="124"/>
      <c r="FE224" s="124"/>
      <c r="FF224" s="124"/>
      <c r="FG224" s="124"/>
      <c r="FH224" s="124"/>
      <c r="FI224" s="124"/>
      <c r="FJ224" s="124"/>
      <c r="FK224" s="124"/>
      <c r="FL224" s="124"/>
    </row>
    <row r="225" spans="1:168" s="31" customFormat="1" ht="72" customHeight="1">
      <c r="A225" s="234"/>
      <c r="B225" s="235"/>
      <c r="C225" s="236"/>
      <c r="D225" s="333"/>
      <c r="E225" s="236"/>
      <c r="F225" s="334"/>
      <c r="G225" s="236"/>
      <c r="H225" s="334"/>
      <c r="I225" s="236"/>
      <c r="J225" s="334"/>
      <c r="K225" s="235"/>
      <c r="L225" s="235"/>
      <c r="M225" s="235"/>
      <c r="N225" s="235"/>
      <c r="O225" s="235"/>
      <c r="P225" s="235"/>
      <c r="Q225" s="335"/>
      <c r="R225" s="235"/>
      <c r="S225" s="335"/>
      <c r="T225" s="336"/>
      <c r="U225" s="338"/>
      <c r="V225" s="339"/>
      <c r="W225" s="339"/>
      <c r="X225" s="89"/>
      <c r="Y225" s="89"/>
      <c r="Z225" s="85"/>
      <c r="AA225" s="86"/>
      <c r="AB225" s="87"/>
      <c r="AC225" s="88"/>
      <c r="AD225" s="88"/>
      <c r="AE225" s="84"/>
      <c r="AF225" s="84"/>
      <c r="AG225" s="235"/>
      <c r="AH225" s="29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3"/>
      <c r="CT225" s="123"/>
      <c r="CU225" s="123"/>
      <c r="CV225" s="123"/>
      <c r="CW225" s="123"/>
      <c r="CX225" s="123"/>
      <c r="CY225" s="123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  <c r="DL225" s="124"/>
      <c r="DM225" s="124"/>
      <c r="DN225" s="124"/>
      <c r="DO225" s="124"/>
      <c r="DP225" s="124"/>
      <c r="DQ225" s="124"/>
      <c r="DR225" s="124"/>
      <c r="DS225" s="124"/>
      <c r="DT225" s="124"/>
      <c r="DU225" s="124"/>
      <c r="DV225" s="124"/>
      <c r="DW225" s="124"/>
      <c r="DX225" s="124"/>
      <c r="DY225" s="124"/>
      <c r="DZ225" s="124"/>
      <c r="EA225" s="124"/>
      <c r="EB225" s="124"/>
      <c r="EC225" s="124"/>
      <c r="ED225" s="124"/>
      <c r="EE225" s="124"/>
      <c r="EF225" s="124"/>
      <c r="EG225" s="124"/>
      <c r="EH225" s="124"/>
      <c r="EI225" s="124"/>
      <c r="EJ225" s="124"/>
      <c r="EK225" s="124"/>
      <c r="EL225" s="124"/>
      <c r="EM225" s="124"/>
      <c r="EN225" s="124"/>
      <c r="EO225" s="124"/>
      <c r="EP225" s="124"/>
      <c r="EQ225" s="124"/>
      <c r="ER225" s="124"/>
      <c r="ES225" s="124"/>
      <c r="ET225" s="124"/>
      <c r="EU225" s="124"/>
      <c r="EV225" s="124"/>
      <c r="EW225" s="124"/>
      <c r="EX225" s="124"/>
      <c r="EY225" s="124"/>
      <c r="EZ225" s="124"/>
      <c r="FA225" s="124"/>
      <c r="FB225" s="124"/>
      <c r="FC225" s="124"/>
      <c r="FD225" s="124"/>
      <c r="FE225" s="124"/>
      <c r="FF225" s="124"/>
      <c r="FG225" s="124"/>
      <c r="FH225" s="124"/>
      <c r="FI225" s="124"/>
      <c r="FJ225" s="124"/>
      <c r="FK225" s="124"/>
      <c r="FL225" s="124"/>
    </row>
    <row r="226" spans="1:168" s="31" customFormat="1" ht="25.5">
      <c r="A226" s="234"/>
      <c r="B226" s="235"/>
      <c r="C226" s="236"/>
      <c r="D226" s="333"/>
      <c r="E226" s="236"/>
      <c r="F226" s="334"/>
      <c r="G226" s="236"/>
      <c r="H226" s="334"/>
      <c r="I226" s="236"/>
      <c r="J226" s="334"/>
      <c r="K226" s="235"/>
      <c r="L226" s="235"/>
      <c r="M226" s="235"/>
      <c r="N226" s="235"/>
      <c r="O226" s="235"/>
      <c r="P226" s="79" t="s">
        <v>1052</v>
      </c>
      <c r="Q226" s="80" t="s">
        <v>165</v>
      </c>
      <c r="R226" s="79">
        <v>16</v>
      </c>
      <c r="S226" s="80"/>
      <c r="T226" s="83">
        <v>1.0743</v>
      </c>
      <c r="U226" s="103">
        <f>T226/R226*1000000</f>
        <v>67143.75</v>
      </c>
      <c r="V226" s="136">
        <v>42767</v>
      </c>
      <c r="W226" s="136">
        <v>43009</v>
      </c>
      <c r="X226" s="89" t="s">
        <v>742</v>
      </c>
      <c r="Y226" s="89" t="s">
        <v>735</v>
      </c>
      <c r="Z226" s="85" t="s">
        <v>1101</v>
      </c>
      <c r="AA226" s="86">
        <v>300</v>
      </c>
      <c r="AB226" s="87"/>
      <c r="AC226" s="88">
        <f>AD226*AA226/1000000</f>
        <v>1.2</v>
      </c>
      <c r="AD226" s="88">
        <v>4000</v>
      </c>
      <c r="AE226" s="84"/>
      <c r="AF226" s="84"/>
      <c r="AG226" s="235"/>
      <c r="AH226" s="29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2"/>
      <c r="CA226" s="122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2"/>
      <c r="CP226" s="122"/>
      <c r="CQ226" s="122"/>
      <c r="CR226" s="122"/>
      <c r="CS226" s="123"/>
      <c r="CT226" s="123"/>
      <c r="CU226" s="123"/>
      <c r="CV226" s="123"/>
      <c r="CW226" s="123"/>
      <c r="CX226" s="123"/>
      <c r="CY226" s="123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24"/>
      <c r="DN226" s="124"/>
      <c r="DO226" s="124"/>
      <c r="DP226" s="124"/>
      <c r="DQ226" s="124"/>
      <c r="DR226" s="124"/>
      <c r="DS226" s="124"/>
      <c r="DT226" s="124"/>
      <c r="DU226" s="124"/>
      <c r="DV226" s="124"/>
      <c r="DW226" s="124"/>
      <c r="DX226" s="124"/>
      <c r="DY226" s="124"/>
      <c r="DZ226" s="124"/>
      <c r="EA226" s="124"/>
      <c r="EB226" s="124"/>
      <c r="EC226" s="124"/>
      <c r="ED226" s="124"/>
      <c r="EE226" s="124"/>
      <c r="EF226" s="124"/>
      <c r="EG226" s="124"/>
      <c r="EH226" s="124"/>
      <c r="EI226" s="124"/>
      <c r="EJ226" s="124"/>
      <c r="EK226" s="124"/>
      <c r="EL226" s="124"/>
      <c r="EM226" s="124"/>
      <c r="EN226" s="124"/>
      <c r="EO226" s="124"/>
      <c r="EP226" s="124"/>
      <c r="EQ226" s="124"/>
      <c r="ER226" s="124"/>
      <c r="ES226" s="124"/>
      <c r="ET226" s="124"/>
      <c r="EU226" s="124"/>
      <c r="EV226" s="124"/>
      <c r="EW226" s="124"/>
      <c r="EX226" s="124"/>
      <c r="EY226" s="124"/>
      <c r="EZ226" s="124"/>
      <c r="FA226" s="124"/>
      <c r="FB226" s="124"/>
      <c r="FC226" s="124"/>
      <c r="FD226" s="124"/>
      <c r="FE226" s="124"/>
      <c r="FF226" s="124"/>
      <c r="FG226" s="124"/>
      <c r="FH226" s="124"/>
      <c r="FI226" s="124"/>
      <c r="FJ226" s="124"/>
      <c r="FK226" s="124"/>
      <c r="FL226" s="124"/>
    </row>
    <row r="227" spans="1:168" s="31" customFormat="1" ht="96" customHeight="1">
      <c r="A227" s="234"/>
      <c r="B227" s="235"/>
      <c r="C227" s="236"/>
      <c r="D227" s="333"/>
      <c r="E227" s="236"/>
      <c r="F227" s="334"/>
      <c r="G227" s="236"/>
      <c r="H227" s="334"/>
      <c r="I227" s="236"/>
      <c r="J227" s="334"/>
      <c r="K227" s="235"/>
      <c r="L227" s="235"/>
      <c r="M227" s="235"/>
      <c r="N227" s="235"/>
      <c r="O227" s="235"/>
      <c r="P227" s="79" t="s">
        <v>1010</v>
      </c>
      <c r="Q227" s="80" t="s">
        <v>165</v>
      </c>
      <c r="R227" s="79">
        <v>3</v>
      </c>
      <c r="S227" s="80"/>
      <c r="T227" s="83">
        <v>0.2488</v>
      </c>
      <c r="U227" s="103">
        <f>T227/R227*1000000</f>
        <v>82933.33333333333</v>
      </c>
      <c r="V227" s="136">
        <v>42767</v>
      </c>
      <c r="W227" s="136">
        <v>43009</v>
      </c>
      <c r="X227" s="89"/>
      <c r="Y227" s="89"/>
      <c r="Z227" s="85"/>
      <c r="AA227" s="86"/>
      <c r="AB227" s="87"/>
      <c r="AC227" s="88"/>
      <c r="AD227" s="88"/>
      <c r="AE227" s="84"/>
      <c r="AF227" s="84"/>
      <c r="AG227" s="235"/>
      <c r="AH227" s="29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3"/>
      <c r="CT227" s="123"/>
      <c r="CU227" s="123"/>
      <c r="CV227" s="123"/>
      <c r="CW227" s="123"/>
      <c r="CX227" s="123"/>
      <c r="CY227" s="123"/>
      <c r="CZ227" s="124"/>
      <c r="DA227" s="124"/>
      <c r="DB227" s="124"/>
      <c r="DC227" s="124"/>
      <c r="DD227" s="124"/>
      <c r="DE227" s="124"/>
      <c r="DF227" s="124"/>
      <c r="DG227" s="124"/>
      <c r="DH227" s="124"/>
      <c r="DI227" s="124"/>
      <c r="DJ227" s="124"/>
      <c r="DK227" s="124"/>
      <c r="DL227" s="124"/>
      <c r="DM227" s="124"/>
      <c r="DN227" s="124"/>
      <c r="DO227" s="124"/>
      <c r="DP227" s="124"/>
      <c r="DQ227" s="124"/>
      <c r="DR227" s="124"/>
      <c r="DS227" s="124"/>
      <c r="DT227" s="124"/>
      <c r="DU227" s="124"/>
      <c r="DV227" s="124"/>
      <c r="DW227" s="124"/>
      <c r="DX227" s="124"/>
      <c r="DY227" s="124"/>
      <c r="DZ227" s="124"/>
      <c r="EA227" s="124"/>
      <c r="EB227" s="124"/>
      <c r="EC227" s="124"/>
      <c r="ED227" s="124"/>
      <c r="EE227" s="124"/>
      <c r="EF227" s="124"/>
      <c r="EG227" s="124"/>
      <c r="EH227" s="124"/>
      <c r="EI227" s="124"/>
      <c r="EJ227" s="124"/>
      <c r="EK227" s="124"/>
      <c r="EL227" s="124"/>
      <c r="EM227" s="124"/>
      <c r="EN227" s="124"/>
      <c r="EO227" s="124"/>
      <c r="EP227" s="124"/>
      <c r="EQ227" s="124"/>
      <c r="ER227" s="124"/>
      <c r="ES227" s="124"/>
      <c r="ET227" s="124"/>
      <c r="EU227" s="124"/>
      <c r="EV227" s="124"/>
      <c r="EW227" s="124"/>
      <c r="EX227" s="124"/>
      <c r="EY227" s="124"/>
      <c r="EZ227" s="124"/>
      <c r="FA227" s="124"/>
      <c r="FB227" s="124"/>
      <c r="FC227" s="124"/>
      <c r="FD227" s="124"/>
      <c r="FE227" s="124"/>
      <c r="FF227" s="124"/>
      <c r="FG227" s="124"/>
      <c r="FH227" s="124"/>
      <c r="FI227" s="124"/>
      <c r="FJ227" s="124"/>
      <c r="FK227" s="124"/>
      <c r="FL227" s="124"/>
    </row>
    <row r="228" spans="1:168" s="31" customFormat="1" ht="51" customHeight="1">
      <c r="A228" s="234">
        <v>10</v>
      </c>
      <c r="B228" s="235" t="s">
        <v>380</v>
      </c>
      <c r="C228" s="236">
        <v>3.7</v>
      </c>
      <c r="D228" s="333">
        <v>59200</v>
      </c>
      <c r="E228" s="236">
        <v>0.37</v>
      </c>
      <c r="F228" s="334">
        <f>E228/C228*100</f>
        <v>10</v>
      </c>
      <c r="G228" s="236">
        <v>1.1</v>
      </c>
      <c r="H228" s="334">
        <f>G228/C228*100</f>
        <v>29.72972972972973</v>
      </c>
      <c r="I228" s="236">
        <v>0.9</v>
      </c>
      <c r="J228" s="334">
        <f>I228/C228*100</f>
        <v>24.324324324324323</v>
      </c>
      <c r="K228" s="235" t="s">
        <v>361</v>
      </c>
      <c r="L228" s="235" t="s">
        <v>362</v>
      </c>
      <c r="M228" s="235"/>
      <c r="N228" s="235"/>
      <c r="O228" s="235" t="s">
        <v>361</v>
      </c>
      <c r="P228" s="235" t="s">
        <v>1011</v>
      </c>
      <c r="Q228" s="335" t="s">
        <v>165</v>
      </c>
      <c r="R228" s="235">
        <v>8</v>
      </c>
      <c r="S228" s="335"/>
      <c r="T228" s="336">
        <v>0.0428</v>
      </c>
      <c r="U228" s="338">
        <f>T228/R228*1000000</f>
        <v>5350</v>
      </c>
      <c r="V228" s="339">
        <v>42767</v>
      </c>
      <c r="W228" s="339">
        <v>43009</v>
      </c>
      <c r="X228" s="89" t="s">
        <v>363</v>
      </c>
      <c r="Y228" s="89" t="s">
        <v>735</v>
      </c>
      <c r="Z228" s="85" t="s">
        <v>1101</v>
      </c>
      <c r="AA228" s="86">
        <v>300</v>
      </c>
      <c r="AB228" s="87"/>
      <c r="AC228" s="88">
        <f>AD228*AA228/1000000</f>
        <v>1.2</v>
      </c>
      <c r="AD228" s="88">
        <v>4000</v>
      </c>
      <c r="AE228" s="84"/>
      <c r="AF228" s="84"/>
      <c r="AG228" s="235" t="s">
        <v>1012</v>
      </c>
      <c r="AH228" s="29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2"/>
      <c r="CA228" s="122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3"/>
      <c r="CT228" s="123"/>
      <c r="CU228" s="123"/>
      <c r="CV228" s="123"/>
      <c r="CW228" s="123"/>
      <c r="CX228" s="123"/>
      <c r="CY228" s="123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  <c r="DL228" s="124"/>
      <c r="DM228" s="124"/>
      <c r="DN228" s="124"/>
      <c r="DO228" s="124"/>
      <c r="DP228" s="124"/>
      <c r="DQ228" s="124"/>
      <c r="DR228" s="124"/>
      <c r="DS228" s="124"/>
      <c r="DT228" s="124"/>
      <c r="DU228" s="124"/>
      <c r="DV228" s="124"/>
      <c r="DW228" s="124"/>
      <c r="DX228" s="124"/>
      <c r="DY228" s="124"/>
      <c r="DZ228" s="124"/>
      <c r="EA228" s="124"/>
      <c r="EB228" s="124"/>
      <c r="EC228" s="124"/>
      <c r="ED228" s="124"/>
      <c r="EE228" s="124"/>
      <c r="EF228" s="124"/>
      <c r="EG228" s="124"/>
      <c r="EH228" s="124"/>
      <c r="EI228" s="124"/>
      <c r="EJ228" s="124"/>
      <c r="EK228" s="124"/>
      <c r="EL228" s="124"/>
      <c r="EM228" s="124"/>
      <c r="EN228" s="124"/>
      <c r="EO228" s="124"/>
      <c r="EP228" s="124"/>
      <c r="EQ228" s="124"/>
      <c r="ER228" s="124"/>
      <c r="ES228" s="124"/>
      <c r="ET228" s="124"/>
      <c r="EU228" s="124"/>
      <c r="EV228" s="124"/>
      <c r="EW228" s="124"/>
      <c r="EX228" s="124"/>
      <c r="EY228" s="124"/>
      <c r="EZ228" s="124"/>
      <c r="FA228" s="124"/>
      <c r="FB228" s="124"/>
      <c r="FC228" s="124"/>
      <c r="FD228" s="124"/>
      <c r="FE228" s="124"/>
      <c r="FF228" s="124"/>
      <c r="FG228" s="124"/>
      <c r="FH228" s="124"/>
      <c r="FI228" s="124"/>
      <c r="FJ228" s="124"/>
      <c r="FK228" s="124"/>
      <c r="FL228" s="124"/>
    </row>
    <row r="229" spans="1:168" s="31" customFormat="1" ht="45" customHeight="1">
      <c r="A229" s="234"/>
      <c r="B229" s="235"/>
      <c r="C229" s="236"/>
      <c r="D229" s="333"/>
      <c r="E229" s="236"/>
      <c r="F229" s="334"/>
      <c r="G229" s="236"/>
      <c r="H229" s="334"/>
      <c r="I229" s="236"/>
      <c r="J229" s="334"/>
      <c r="K229" s="235"/>
      <c r="L229" s="235"/>
      <c r="M229" s="235"/>
      <c r="N229" s="235"/>
      <c r="O229" s="235"/>
      <c r="P229" s="235"/>
      <c r="Q229" s="335"/>
      <c r="R229" s="235"/>
      <c r="S229" s="335"/>
      <c r="T229" s="336"/>
      <c r="U229" s="338"/>
      <c r="V229" s="339"/>
      <c r="W229" s="339"/>
      <c r="X229" s="89"/>
      <c r="Y229" s="89"/>
      <c r="Z229" s="85"/>
      <c r="AA229" s="86"/>
      <c r="AB229" s="87"/>
      <c r="AC229" s="88"/>
      <c r="AD229" s="88"/>
      <c r="AE229" s="84"/>
      <c r="AF229" s="84"/>
      <c r="AG229" s="235"/>
      <c r="AH229" s="29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2"/>
      <c r="CA229" s="122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2"/>
      <c r="CP229" s="122"/>
      <c r="CQ229" s="122"/>
      <c r="CR229" s="122"/>
      <c r="CS229" s="123"/>
      <c r="CT229" s="123"/>
      <c r="CU229" s="123"/>
      <c r="CV229" s="123"/>
      <c r="CW229" s="123"/>
      <c r="CX229" s="123"/>
      <c r="CY229" s="123"/>
      <c r="CZ229" s="124"/>
      <c r="DA229" s="124"/>
      <c r="DB229" s="124"/>
      <c r="DC229" s="124"/>
      <c r="DD229" s="124"/>
      <c r="DE229" s="124"/>
      <c r="DF229" s="124"/>
      <c r="DG229" s="124"/>
      <c r="DH229" s="124"/>
      <c r="DI229" s="124"/>
      <c r="DJ229" s="124"/>
      <c r="DK229" s="124"/>
      <c r="DL229" s="124"/>
      <c r="DM229" s="124"/>
      <c r="DN229" s="124"/>
      <c r="DO229" s="124"/>
      <c r="DP229" s="124"/>
      <c r="DQ229" s="124"/>
      <c r="DR229" s="124"/>
      <c r="DS229" s="124"/>
      <c r="DT229" s="124"/>
      <c r="DU229" s="124"/>
      <c r="DV229" s="124"/>
      <c r="DW229" s="124"/>
      <c r="DX229" s="124"/>
      <c r="DY229" s="124"/>
      <c r="DZ229" s="124"/>
      <c r="EA229" s="124"/>
      <c r="EB229" s="124"/>
      <c r="EC229" s="124"/>
      <c r="ED229" s="124"/>
      <c r="EE229" s="124"/>
      <c r="EF229" s="124"/>
      <c r="EG229" s="124"/>
      <c r="EH229" s="124"/>
      <c r="EI229" s="124"/>
      <c r="EJ229" s="124"/>
      <c r="EK229" s="124"/>
      <c r="EL229" s="124"/>
      <c r="EM229" s="124"/>
      <c r="EN229" s="124"/>
      <c r="EO229" s="124"/>
      <c r="EP229" s="124"/>
      <c r="EQ229" s="124"/>
      <c r="ER229" s="124"/>
      <c r="ES229" s="124"/>
      <c r="ET229" s="124"/>
      <c r="EU229" s="124"/>
      <c r="EV229" s="124"/>
      <c r="EW229" s="124"/>
      <c r="EX229" s="124"/>
      <c r="EY229" s="124"/>
      <c r="EZ229" s="124"/>
      <c r="FA229" s="124"/>
      <c r="FB229" s="124"/>
      <c r="FC229" s="124"/>
      <c r="FD229" s="124"/>
      <c r="FE229" s="124"/>
      <c r="FF229" s="124"/>
      <c r="FG229" s="124"/>
      <c r="FH229" s="124"/>
      <c r="FI229" s="124"/>
      <c r="FJ229" s="124"/>
      <c r="FK229" s="124"/>
      <c r="FL229" s="124"/>
    </row>
    <row r="230" spans="1:168" s="31" customFormat="1" ht="62.25" customHeight="1">
      <c r="A230" s="234"/>
      <c r="B230" s="235"/>
      <c r="C230" s="236"/>
      <c r="D230" s="333"/>
      <c r="E230" s="236"/>
      <c r="F230" s="334"/>
      <c r="G230" s="236"/>
      <c r="H230" s="334"/>
      <c r="I230" s="236"/>
      <c r="J230" s="334"/>
      <c r="K230" s="235"/>
      <c r="L230" s="235"/>
      <c r="M230" s="235"/>
      <c r="N230" s="235"/>
      <c r="O230" s="235"/>
      <c r="P230" s="79" t="s">
        <v>1053</v>
      </c>
      <c r="Q230" s="80" t="s">
        <v>165</v>
      </c>
      <c r="R230" s="79">
        <v>12</v>
      </c>
      <c r="S230" s="80"/>
      <c r="T230" s="83">
        <v>0.9736</v>
      </c>
      <c r="U230" s="103">
        <f aca="true" t="shared" si="3" ref="U230:U235">T230/R230*1000000</f>
        <v>81133.33333333333</v>
      </c>
      <c r="V230" s="136">
        <v>42767</v>
      </c>
      <c r="W230" s="136">
        <v>43009</v>
      </c>
      <c r="X230" s="89"/>
      <c r="Y230" s="89"/>
      <c r="Z230" s="85"/>
      <c r="AA230" s="86"/>
      <c r="AB230" s="87"/>
      <c r="AC230" s="88"/>
      <c r="AD230" s="88"/>
      <c r="AE230" s="84"/>
      <c r="AF230" s="84"/>
      <c r="AG230" s="235"/>
      <c r="AH230" s="29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3"/>
      <c r="CT230" s="123"/>
      <c r="CU230" s="123"/>
      <c r="CV230" s="123"/>
      <c r="CW230" s="123"/>
      <c r="CX230" s="123"/>
      <c r="CY230" s="123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  <c r="DL230" s="124"/>
      <c r="DM230" s="124"/>
      <c r="DN230" s="124"/>
      <c r="DO230" s="124"/>
      <c r="DP230" s="124"/>
      <c r="DQ230" s="124"/>
      <c r="DR230" s="124"/>
      <c r="DS230" s="124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4"/>
      <c r="EF230" s="124"/>
      <c r="EG230" s="124"/>
      <c r="EH230" s="124"/>
      <c r="EI230" s="124"/>
      <c r="EJ230" s="124"/>
      <c r="EK230" s="124"/>
      <c r="EL230" s="124"/>
      <c r="EM230" s="124"/>
      <c r="EN230" s="124"/>
      <c r="EO230" s="124"/>
      <c r="EP230" s="124"/>
      <c r="EQ230" s="124"/>
      <c r="ER230" s="124"/>
      <c r="ES230" s="124"/>
      <c r="ET230" s="124"/>
      <c r="EU230" s="124"/>
      <c r="EV230" s="124"/>
      <c r="EW230" s="124"/>
      <c r="EX230" s="124"/>
      <c r="EY230" s="124"/>
      <c r="EZ230" s="124"/>
      <c r="FA230" s="124"/>
      <c r="FB230" s="124"/>
      <c r="FC230" s="124"/>
      <c r="FD230" s="124"/>
      <c r="FE230" s="124"/>
      <c r="FF230" s="124"/>
      <c r="FG230" s="124"/>
      <c r="FH230" s="124"/>
      <c r="FI230" s="124"/>
      <c r="FJ230" s="124"/>
      <c r="FK230" s="124"/>
      <c r="FL230" s="124"/>
    </row>
    <row r="231" spans="1:168" s="31" customFormat="1" ht="53.25" customHeight="1">
      <c r="A231" s="234"/>
      <c r="B231" s="235"/>
      <c r="C231" s="236"/>
      <c r="D231" s="333"/>
      <c r="E231" s="236"/>
      <c r="F231" s="334"/>
      <c r="G231" s="236"/>
      <c r="H231" s="334"/>
      <c r="I231" s="236"/>
      <c r="J231" s="334"/>
      <c r="K231" s="235"/>
      <c r="L231" s="235"/>
      <c r="M231" s="235"/>
      <c r="N231" s="235"/>
      <c r="O231" s="235"/>
      <c r="P231" s="79" t="s">
        <v>333</v>
      </c>
      <c r="Q231" s="80" t="s">
        <v>165</v>
      </c>
      <c r="R231" s="79">
        <v>12</v>
      </c>
      <c r="S231" s="80"/>
      <c r="T231" s="83">
        <v>0.6742</v>
      </c>
      <c r="U231" s="103">
        <f t="shared" si="3"/>
        <v>56183.333333333336</v>
      </c>
      <c r="V231" s="136">
        <v>42767</v>
      </c>
      <c r="W231" s="136">
        <v>43009</v>
      </c>
      <c r="X231" s="89"/>
      <c r="Y231" s="89"/>
      <c r="Z231" s="85"/>
      <c r="AA231" s="86"/>
      <c r="AB231" s="87"/>
      <c r="AC231" s="88"/>
      <c r="AD231" s="88"/>
      <c r="AE231" s="84"/>
      <c r="AF231" s="84"/>
      <c r="AG231" s="235"/>
      <c r="AH231" s="29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2"/>
      <c r="CP231" s="122"/>
      <c r="CQ231" s="122"/>
      <c r="CR231" s="122"/>
      <c r="CS231" s="123"/>
      <c r="CT231" s="123"/>
      <c r="CU231" s="123"/>
      <c r="CV231" s="123"/>
      <c r="CW231" s="123"/>
      <c r="CX231" s="123"/>
      <c r="CY231" s="123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  <c r="DL231" s="124"/>
      <c r="DM231" s="124"/>
      <c r="DN231" s="124"/>
      <c r="DO231" s="124"/>
      <c r="DP231" s="124"/>
      <c r="DQ231" s="124"/>
      <c r="DR231" s="124"/>
      <c r="DS231" s="124"/>
      <c r="DT231" s="124"/>
      <c r="DU231" s="124"/>
      <c r="DV231" s="124"/>
      <c r="DW231" s="124"/>
      <c r="DX231" s="124"/>
      <c r="DY231" s="124"/>
      <c r="DZ231" s="124"/>
      <c r="EA231" s="124"/>
      <c r="EB231" s="124"/>
      <c r="EC231" s="124"/>
      <c r="ED231" s="124"/>
      <c r="EE231" s="124"/>
      <c r="EF231" s="124"/>
      <c r="EG231" s="124"/>
      <c r="EH231" s="124"/>
      <c r="EI231" s="124"/>
      <c r="EJ231" s="124"/>
      <c r="EK231" s="124"/>
      <c r="EL231" s="124"/>
      <c r="EM231" s="124"/>
      <c r="EN231" s="124"/>
      <c r="EO231" s="124"/>
      <c r="EP231" s="124"/>
      <c r="EQ231" s="124"/>
      <c r="ER231" s="124"/>
      <c r="ES231" s="124"/>
      <c r="ET231" s="124"/>
      <c r="EU231" s="124"/>
      <c r="EV231" s="124"/>
      <c r="EW231" s="124"/>
      <c r="EX231" s="124"/>
      <c r="EY231" s="124"/>
      <c r="EZ231" s="124"/>
      <c r="FA231" s="124"/>
      <c r="FB231" s="124"/>
      <c r="FC231" s="124"/>
      <c r="FD231" s="124"/>
      <c r="FE231" s="124"/>
      <c r="FF231" s="124"/>
      <c r="FG231" s="124"/>
      <c r="FH231" s="124"/>
      <c r="FI231" s="124"/>
      <c r="FJ231" s="124"/>
      <c r="FK231" s="124"/>
      <c r="FL231" s="124"/>
    </row>
    <row r="232" spans="1:168" s="31" customFormat="1" ht="25.5">
      <c r="A232" s="234"/>
      <c r="B232" s="235"/>
      <c r="C232" s="236"/>
      <c r="D232" s="333"/>
      <c r="E232" s="236"/>
      <c r="F232" s="334"/>
      <c r="G232" s="236"/>
      <c r="H232" s="334"/>
      <c r="I232" s="236"/>
      <c r="J232" s="334"/>
      <c r="K232" s="235"/>
      <c r="L232" s="235"/>
      <c r="M232" s="235"/>
      <c r="N232" s="235"/>
      <c r="O232" s="235"/>
      <c r="P232" s="79" t="s">
        <v>339</v>
      </c>
      <c r="Q232" s="80" t="s">
        <v>165</v>
      </c>
      <c r="R232" s="79">
        <v>1</v>
      </c>
      <c r="S232" s="80"/>
      <c r="T232" s="83">
        <v>0.1324</v>
      </c>
      <c r="U232" s="103">
        <f t="shared" si="3"/>
        <v>132400</v>
      </c>
      <c r="V232" s="136">
        <v>42767</v>
      </c>
      <c r="W232" s="136">
        <v>43009</v>
      </c>
      <c r="X232" s="89"/>
      <c r="Y232" s="89"/>
      <c r="Z232" s="85"/>
      <c r="AA232" s="86"/>
      <c r="AB232" s="87"/>
      <c r="AC232" s="88"/>
      <c r="AD232" s="88"/>
      <c r="AE232" s="84"/>
      <c r="AF232" s="84"/>
      <c r="AG232" s="235"/>
      <c r="AH232" s="29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2"/>
      <c r="CA232" s="122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2"/>
      <c r="CP232" s="122"/>
      <c r="CQ232" s="122"/>
      <c r="CR232" s="122"/>
      <c r="CS232" s="123"/>
      <c r="CT232" s="123"/>
      <c r="CU232" s="123"/>
      <c r="CV232" s="123"/>
      <c r="CW232" s="123"/>
      <c r="CX232" s="123"/>
      <c r="CY232" s="123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  <c r="DL232" s="124"/>
      <c r="DM232" s="124"/>
      <c r="DN232" s="124"/>
      <c r="DO232" s="124"/>
      <c r="DP232" s="124"/>
      <c r="DQ232" s="124"/>
      <c r="DR232" s="124"/>
      <c r="DS232" s="124"/>
      <c r="DT232" s="124"/>
      <c r="DU232" s="124"/>
      <c r="DV232" s="124"/>
      <c r="DW232" s="124"/>
      <c r="DX232" s="124"/>
      <c r="DY232" s="124"/>
      <c r="DZ232" s="124"/>
      <c r="EA232" s="124"/>
      <c r="EB232" s="124"/>
      <c r="EC232" s="124"/>
      <c r="ED232" s="124"/>
      <c r="EE232" s="124"/>
      <c r="EF232" s="124"/>
      <c r="EG232" s="124"/>
      <c r="EH232" s="124"/>
      <c r="EI232" s="124"/>
      <c r="EJ232" s="124"/>
      <c r="EK232" s="124"/>
      <c r="EL232" s="124"/>
      <c r="EM232" s="124"/>
      <c r="EN232" s="124"/>
      <c r="EO232" s="124"/>
      <c r="EP232" s="124"/>
      <c r="EQ232" s="124"/>
      <c r="ER232" s="124"/>
      <c r="ES232" s="124"/>
      <c r="ET232" s="124"/>
      <c r="EU232" s="124"/>
      <c r="EV232" s="124"/>
      <c r="EW232" s="124"/>
      <c r="EX232" s="124"/>
      <c r="EY232" s="124"/>
      <c r="EZ232" s="124"/>
      <c r="FA232" s="124"/>
      <c r="FB232" s="124"/>
      <c r="FC232" s="124"/>
      <c r="FD232" s="124"/>
      <c r="FE232" s="124"/>
      <c r="FF232" s="124"/>
      <c r="FG232" s="124"/>
      <c r="FH232" s="124"/>
      <c r="FI232" s="124"/>
      <c r="FJ232" s="124"/>
      <c r="FK232" s="124"/>
      <c r="FL232" s="124"/>
    </row>
    <row r="233" spans="1:168" s="31" customFormat="1" ht="28.5" customHeight="1">
      <c r="A233" s="234"/>
      <c r="B233" s="235"/>
      <c r="C233" s="236"/>
      <c r="D233" s="333"/>
      <c r="E233" s="236"/>
      <c r="F233" s="334"/>
      <c r="G233" s="236"/>
      <c r="H233" s="334"/>
      <c r="I233" s="236"/>
      <c r="J233" s="334"/>
      <c r="K233" s="235"/>
      <c r="L233" s="235"/>
      <c r="M233" s="235"/>
      <c r="N233" s="235"/>
      <c r="O233" s="235"/>
      <c r="P233" s="79" t="s">
        <v>1054</v>
      </c>
      <c r="Q233" s="80" t="s">
        <v>324</v>
      </c>
      <c r="R233" s="79">
        <v>823</v>
      </c>
      <c r="S233" s="80"/>
      <c r="T233" s="83">
        <v>0.53</v>
      </c>
      <c r="U233" s="103">
        <f t="shared" si="3"/>
        <v>643.985419198056</v>
      </c>
      <c r="V233" s="136">
        <v>42768</v>
      </c>
      <c r="W233" s="136">
        <v>43010</v>
      </c>
      <c r="X233" s="89"/>
      <c r="Y233" s="89"/>
      <c r="Z233" s="85"/>
      <c r="AA233" s="86"/>
      <c r="AB233" s="87"/>
      <c r="AC233" s="88"/>
      <c r="AD233" s="88"/>
      <c r="AE233" s="84"/>
      <c r="AF233" s="84"/>
      <c r="AG233" s="235"/>
      <c r="AH233" s="29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3"/>
      <c r="CT233" s="123"/>
      <c r="CU233" s="123"/>
      <c r="CV233" s="123"/>
      <c r="CW233" s="123"/>
      <c r="CX233" s="123"/>
      <c r="CY233" s="123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  <c r="DL233" s="124"/>
      <c r="DM233" s="124"/>
      <c r="DN233" s="124"/>
      <c r="DO233" s="124"/>
      <c r="DP233" s="124"/>
      <c r="DQ233" s="124"/>
      <c r="DR233" s="124"/>
      <c r="DS233" s="124"/>
      <c r="DT233" s="124"/>
      <c r="DU233" s="124"/>
      <c r="DV233" s="124"/>
      <c r="DW233" s="124"/>
      <c r="DX233" s="124"/>
      <c r="DY233" s="124"/>
      <c r="DZ233" s="124"/>
      <c r="EA233" s="124"/>
      <c r="EB233" s="124"/>
      <c r="EC233" s="124"/>
      <c r="ED233" s="124"/>
      <c r="EE233" s="124"/>
      <c r="EF233" s="124"/>
      <c r="EG233" s="124"/>
      <c r="EH233" s="124"/>
      <c r="EI233" s="124"/>
      <c r="EJ233" s="124"/>
      <c r="EK233" s="124"/>
      <c r="EL233" s="124"/>
      <c r="EM233" s="124"/>
      <c r="EN233" s="124"/>
      <c r="EO233" s="124"/>
      <c r="EP233" s="124"/>
      <c r="EQ233" s="124"/>
      <c r="ER233" s="124"/>
      <c r="ES233" s="124"/>
      <c r="ET233" s="124"/>
      <c r="EU233" s="124"/>
      <c r="EV233" s="124"/>
      <c r="EW233" s="124"/>
      <c r="EX233" s="124"/>
      <c r="EY233" s="124"/>
      <c r="EZ233" s="124"/>
      <c r="FA233" s="124"/>
      <c r="FB233" s="124"/>
      <c r="FC233" s="124"/>
      <c r="FD233" s="124"/>
      <c r="FE233" s="124"/>
      <c r="FF233" s="124"/>
      <c r="FG233" s="124"/>
      <c r="FH233" s="124"/>
      <c r="FI233" s="124"/>
      <c r="FJ233" s="124"/>
      <c r="FK233" s="124"/>
      <c r="FL233" s="124"/>
    </row>
    <row r="234" spans="1:168" s="31" customFormat="1" ht="77.25" customHeight="1">
      <c r="A234" s="234"/>
      <c r="B234" s="235"/>
      <c r="C234" s="236"/>
      <c r="D234" s="333"/>
      <c r="E234" s="236"/>
      <c r="F234" s="334"/>
      <c r="G234" s="236"/>
      <c r="H234" s="334"/>
      <c r="I234" s="236"/>
      <c r="J234" s="334"/>
      <c r="K234" s="235"/>
      <c r="L234" s="235"/>
      <c r="M234" s="235"/>
      <c r="N234" s="235"/>
      <c r="O234" s="235"/>
      <c r="P234" s="79" t="s">
        <v>1014</v>
      </c>
      <c r="Q234" s="80" t="s">
        <v>165</v>
      </c>
      <c r="R234" s="79">
        <v>1</v>
      </c>
      <c r="S234" s="80"/>
      <c r="T234" s="83">
        <v>0.0829</v>
      </c>
      <c r="U234" s="103">
        <f t="shared" si="3"/>
        <v>82900</v>
      </c>
      <c r="V234" s="136">
        <v>42767</v>
      </c>
      <c r="W234" s="136">
        <v>43009</v>
      </c>
      <c r="X234" s="89"/>
      <c r="Y234" s="89"/>
      <c r="Z234" s="85"/>
      <c r="AA234" s="86"/>
      <c r="AB234" s="87"/>
      <c r="AC234" s="88"/>
      <c r="AD234" s="88"/>
      <c r="AE234" s="84"/>
      <c r="AF234" s="84"/>
      <c r="AG234" s="235"/>
      <c r="AH234" s="29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2"/>
      <c r="CP234" s="122"/>
      <c r="CQ234" s="122"/>
      <c r="CR234" s="122"/>
      <c r="CS234" s="123"/>
      <c r="CT234" s="123"/>
      <c r="CU234" s="123"/>
      <c r="CV234" s="123"/>
      <c r="CW234" s="123"/>
      <c r="CX234" s="123"/>
      <c r="CY234" s="123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  <c r="DL234" s="124"/>
      <c r="DM234" s="124"/>
      <c r="DN234" s="124"/>
      <c r="DO234" s="124"/>
      <c r="DP234" s="124"/>
      <c r="DQ234" s="124"/>
      <c r="DR234" s="124"/>
      <c r="DS234" s="124"/>
      <c r="DT234" s="124"/>
      <c r="DU234" s="124"/>
      <c r="DV234" s="124"/>
      <c r="DW234" s="124"/>
      <c r="DX234" s="124"/>
      <c r="DY234" s="124"/>
      <c r="DZ234" s="124"/>
      <c r="EA234" s="124"/>
      <c r="EB234" s="124"/>
      <c r="EC234" s="124"/>
      <c r="ED234" s="124"/>
      <c r="EE234" s="124"/>
      <c r="EF234" s="124"/>
      <c r="EG234" s="124"/>
      <c r="EH234" s="124"/>
      <c r="EI234" s="124"/>
      <c r="EJ234" s="124"/>
      <c r="EK234" s="124"/>
      <c r="EL234" s="124"/>
      <c r="EM234" s="124"/>
      <c r="EN234" s="124"/>
      <c r="EO234" s="124"/>
      <c r="EP234" s="124"/>
      <c r="EQ234" s="124"/>
      <c r="ER234" s="124"/>
      <c r="ES234" s="124"/>
      <c r="ET234" s="124"/>
      <c r="EU234" s="124"/>
      <c r="EV234" s="124"/>
      <c r="EW234" s="124"/>
      <c r="EX234" s="124"/>
      <c r="EY234" s="124"/>
      <c r="EZ234" s="124"/>
      <c r="FA234" s="124"/>
      <c r="FB234" s="124"/>
      <c r="FC234" s="124"/>
      <c r="FD234" s="124"/>
      <c r="FE234" s="124"/>
      <c r="FF234" s="124"/>
      <c r="FG234" s="124"/>
      <c r="FH234" s="124"/>
      <c r="FI234" s="124"/>
      <c r="FJ234" s="124"/>
      <c r="FK234" s="124"/>
      <c r="FL234" s="124"/>
    </row>
    <row r="235" spans="1:168" s="31" customFormat="1" ht="12.75">
      <c r="A235" s="234">
        <v>11</v>
      </c>
      <c r="B235" s="235" t="s">
        <v>381</v>
      </c>
      <c r="C235" s="236">
        <v>1.4</v>
      </c>
      <c r="D235" s="333">
        <v>22400</v>
      </c>
      <c r="E235" s="236">
        <v>0.42</v>
      </c>
      <c r="F235" s="334">
        <f>E235/C235*100</f>
        <v>30</v>
      </c>
      <c r="G235" s="236">
        <v>0.98</v>
      </c>
      <c r="H235" s="334">
        <f>G235/C235*100</f>
        <v>70</v>
      </c>
      <c r="I235" s="236">
        <v>0.5</v>
      </c>
      <c r="J235" s="334">
        <f>I235/C235*100</f>
        <v>35.714285714285715</v>
      </c>
      <c r="K235" s="235" t="s">
        <v>364</v>
      </c>
      <c r="L235" s="235" t="s">
        <v>365</v>
      </c>
      <c r="M235" s="235"/>
      <c r="N235" s="235"/>
      <c r="O235" s="235" t="s">
        <v>364</v>
      </c>
      <c r="P235" s="235" t="s">
        <v>1016</v>
      </c>
      <c r="Q235" s="335" t="s">
        <v>165</v>
      </c>
      <c r="R235" s="235">
        <v>16</v>
      </c>
      <c r="S235" s="335"/>
      <c r="T235" s="336">
        <v>0.7356</v>
      </c>
      <c r="U235" s="338">
        <f t="shared" si="3"/>
        <v>45975</v>
      </c>
      <c r="V235" s="339">
        <v>42767</v>
      </c>
      <c r="W235" s="339">
        <v>43009</v>
      </c>
      <c r="X235" s="235"/>
      <c r="Y235" s="235"/>
      <c r="Z235" s="335"/>
      <c r="AA235" s="236"/>
      <c r="AB235" s="334"/>
      <c r="AC235" s="336"/>
      <c r="AD235" s="336"/>
      <c r="AE235" s="337"/>
      <c r="AF235" s="337"/>
      <c r="AG235" s="235" t="s">
        <v>1017</v>
      </c>
      <c r="AH235" s="29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2"/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2"/>
      <c r="CP235" s="122"/>
      <c r="CQ235" s="122"/>
      <c r="CR235" s="122"/>
      <c r="CS235" s="123"/>
      <c r="CT235" s="123"/>
      <c r="CU235" s="123"/>
      <c r="CV235" s="123"/>
      <c r="CW235" s="123"/>
      <c r="CX235" s="123"/>
      <c r="CY235" s="123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  <c r="DL235" s="124"/>
      <c r="DM235" s="124"/>
      <c r="DN235" s="124"/>
      <c r="DO235" s="124"/>
      <c r="DP235" s="124"/>
      <c r="DQ235" s="124"/>
      <c r="DR235" s="124"/>
      <c r="DS235" s="124"/>
      <c r="DT235" s="124"/>
      <c r="DU235" s="124"/>
      <c r="DV235" s="124"/>
      <c r="DW235" s="124"/>
      <c r="DX235" s="124"/>
      <c r="DY235" s="124"/>
      <c r="DZ235" s="124"/>
      <c r="EA235" s="124"/>
      <c r="EB235" s="124"/>
      <c r="EC235" s="124"/>
      <c r="ED235" s="124"/>
      <c r="EE235" s="124"/>
      <c r="EF235" s="124"/>
      <c r="EG235" s="124"/>
      <c r="EH235" s="124"/>
      <c r="EI235" s="124"/>
      <c r="EJ235" s="124"/>
      <c r="EK235" s="124"/>
      <c r="EL235" s="124"/>
      <c r="EM235" s="124"/>
      <c r="EN235" s="124"/>
      <c r="EO235" s="124"/>
      <c r="EP235" s="124"/>
      <c r="EQ235" s="124"/>
      <c r="ER235" s="124"/>
      <c r="ES235" s="124"/>
      <c r="ET235" s="124"/>
      <c r="EU235" s="124"/>
      <c r="EV235" s="124"/>
      <c r="EW235" s="124"/>
      <c r="EX235" s="124"/>
      <c r="EY235" s="124"/>
      <c r="EZ235" s="124"/>
      <c r="FA235" s="124"/>
      <c r="FB235" s="124"/>
      <c r="FC235" s="124"/>
      <c r="FD235" s="124"/>
      <c r="FE235" s="124"/>
      <c r="FF235" s="124"/>
      <c r="FG235" s="124"/>
      <c r="FH235" s="124"/>
      <c r="FI235" s="124"/>
      <c r="FJ235" s="124"/>
      <c r="FK235" s="124"/>
      <c r="FL235" s="124"/>
    </row>
    <row r="236" spans="1:168" s="31" customFormat="1" ht="64.5" customHeight="1">
      <c r="A236" s="234"/>
      <c r="B236" s="235"/>
      <c r="C236" s="236"/>
      <c r="D236" s="333"/>
      <c r="E236" s="236"/>
      <c r="F236" s="334"/>
      <c r="G236" s="236"/>
      <c r="H236" s="334"/>
      <c r="I236" s="236"/>
      <c r="J236" s="334"/>
      <c r="K236" s="235"/>
      <c r="L236" s="235"/>
      <c r="M236" s="235"/>
      <c r="N236" s="235"/>
      <c r="O236" s="235"/>
      <c r="P236" s="235"/>
      <c r="Q236" s="335"/>
      <c r="R236" s="235"/>
      <c r="S236" s="335"/>
      <c r="T236" s="336"/>
      <c r="U236" s="338"/>
      <c r="V236" s="339"/>
      <c r="W236" s="339"/>
      <c r="X236" s="235"/>
      <c r="Y236" s="235"/>
      <c r="Z236" s="335"/>
      <c r="AA236" s="236"/>
      <c r="AB236" s="334"/>
      <c r="AC236" s="336"/>
      <c r="AD236" s="336"/>
      <c r="AE236" s="337"/>
      <c r="AF236" s="337"/>
      <c r="AG236" s="235"/>
      <c r="AH236" s="29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3"/>
      <c r="CT236" s="123"/>
      <c r="CU236" s="123"/>
      <c r="CV236" s="123"/>
      <c r="CW236" s="123"/>
      <c r="CX236" s="123"/>
      <c r="CY236" s="123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  <c r="DL236" s="124"/>
      <c r="DM236" s="124"/>
      <c r="DN236" s="124"/>
      <c r="DO236" s="124"/>
      <c r="DP236" s="124"/>
      <c r="DQ236" s="124"/>
      <c r="DR236" s="124"/>
      <c r="DS236" s="124"/>
      <c r="DT236" s="124"/>
      <c r="DU236" s="124"/>
      <c r="DV236" s="124"/>
      <c r="DW236" s="124"/>
      <c r="DX236" s="124"/>
      <c r="DY236" s="124"/>
      <c r="DZ236" s="124"/>
      <c r="EA236" s="124"/>
      <c r="EB236" s="124"/>
      <c r="EC236" s="124"/>
      <c r="ED236" s="124"/>
      <c r="EE236" s="124"/>
      <c r="EF236" s="124"/>
      <c r="EG236" s="124"/>
      <c r="EH236" s="124"/>
      <c r="EI236" s="124"/>
      <c r="EJ236" s="124"/>
      <c r="EK236" s="124"/>
      <c r="EL236" s="124"/>
      <c r="EM236" s="124"/>
      <c r="EN236" s="124"/>
      <c r="EO236" s="124"/>
      <c r="EP236" s="124"/>
      <c r="EQ236" s="124"/>
      <c r="ER236" s="124"/>
      <c r="ES236" s="124"/>
      <c r="ET236" s="124"/>
      <c r="EU236" s="124"/>
      <c r="EV236" s="124"/>
      <c r="EW236" s="124"/>
      <c r="EX236" s="124"/>
      <c r="EY236" s="124"/>
      <c r="EZ236" s="124"/>
      <c r="FA236" s="124"/>
      <c r="FB236" s="124"/>
      <c r="FC236" s="124"/>
      <c r="FD236" s="124"/>
      <c r="FE236" s="124"/>
      <c r="FF236" s="124"/>
      <c r="FG236" s="124"/>
      <c r="FH236" s="124"/>
      <c r="FI236" s="124"/>
      <c r="FJ236" s="124"/>
      <c r="FK236" s="124"/>
      <c r="FL236" s="124"/>
    </row>
    <row r="237" spans="1:168" s="31" customFormat="1" ht="89.25">
      <c r="A237" s="234"/>
      <c r="B237" s="235"/>
      <c r="C237" s="236"/>
      <c r="D237" s="333"/>
      <c r="E237" s="236"/>
      <c r="F237" s="334"/>
      <c r="G237" s="236"/>
      <c r="H237" s="334"/>
      <c r="I237" s="236"/>
      <c r="J237" s="334"/>
      <c r="K237" s="235"/>
      <c r="L237" s="235"/>
      <c r="M237" s="235"/>
      <c r="N237" s="235"/>
      <c r="O237" s="235"/>
      <c r="P237" s="79" t="s">
        <v>1018</v>
      </c>
      <c r="Q237" s="80" t="s">
        <v>165</v>
      </c>
      <c r="R237" s="79">
        <v>2</v>
      </c>
      <c r="S237" s="80"/>
      <c r="T237" s="83">
        <v>0.1659</v>
      </c>
      <c r="U237" s="103">
        <f>T237/R237*1000000</f>
        <v>82950</v>
      </c>
      <c r="V237" s="136">
        <v>42767</v>
      </c>
      <c r="W237" s="136">
        <v>43009</v>
      </c>
      <c r="X237" s="235"/>
      <c r="Y237" s="235"/>
      <c r="Z237" s="335"/>
      <c r="AA237" s="236"/>
      <c r="AB237" s="334"/>
      <c r="AC237" s="336"/>
      <c r="AD237" s="336"/>
      <c r="AE237" s="337"/>
      <c r="AF237" s="337"/>
      <c r="AG237" s="235"/>
      <c r="AH237" s="29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2"/>
      <c r="CA237" s="122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2"/>
      <c r="CP237" s="122"/>
      <c r="CQ237" s="122"/>
      <c r="CR237" s="122"/>
      <c r="CS237" s="123"/>
      <c r="CT237" s="123"/>
      <c r="CU237" s="123"/>
      <c r="CV237" s="123"/>
      <c r="CW237" s="123"/>
      <c r="CX237" s="123"/>
      <c r="CY237" s="123"/>
      <c r="CZ237" s="124"/>
      <c r="DA237" s="124"/>
      <c r="DB237" s="124"/>
      <c r="DC237" s="124"/>
      <c r="DD237" s="124"/>
      <c r="DE237" s="124"/>
      <c r="DF237" s="124"/>
      <c r="DG237" s="124"/>
      <c r="DH237" s="124"/>
      <c r="DI237" s="124"/>
      <c r="DJ237" s="124"/>
      <c r="DK237" s="124"/>
      <c r="DL237" s="124"/>
      <c r="DM237" s="124"/>
      <c r="DN237" s="124"/>
      <c r="DO237" s="124"/>
      <c r="DP237" s="124"/>
      <c r="DQ237" s="124"/>
      <c r="DR237" s="124"/>
      <c r="DS237" s="124"/>
      <c r="DT237" s="124"/>
      <c r="DU237" s="124"/>
      <c r="DV237" s="124"/>
      <c r="DW237" s="124"/>
      <c r="DX237" s="124"/>
      <c r="DY237" s="124"/>
      <c r="DZ237" s="124"/>
      <c r="EA237" s="124"/>
      <c r="EB237" s="124"/>
      <c r="EC237" s="124"/>
      <c r="ED237" s="124"/>
      <c r="EE237" s="124"/>
      <c r="EF237" s="124"/>
      <c r="EG237" s="124"/>
      <c r="EH237" s="124"/>
      <c r="EI237" s="124"/>
      <c r="EJ237" s="124"/>
      <c r="EK237" s="124"/>
      <c r="EL237" s="124"/>
      <c r="EM237" s="124"/>
      <c r="EN237" s="124"/>
      <c r="EO237" s="124"/>
      <c r="EP237" s="124"/>
      <c r="EQ237" s="124"/>
      <c r="ER237" s="124"/>
      <c r="ES237" s="124"/>
      <c r="ET237" s="124"/>
      <c r="EU237" s="124"/>
      <c r="EV237" s="124"/>
      <c r="EW237" s="124"/>
      <c r="EX237" s="124"/>
      <c r="EY237" s="124"/>
      <c r="EZ237" s="124"/>
      <c r="FA237" s="124"/>
      <c r="FB237" s="124"/>
      <c r="FC237" s="124"/>
      <c r="FD237" s="124"/>
      <c r="FE237" s="124"/>
      <c r="FF237" s="124"/>
      <c r="FG237" s="124"/>
      <c r="FH237" s="124"/>
      <c r="FI237" s="124"/>
      <c r="FJ237" s="124"/>
      <c r="FK237" s="124"/>
      <c r="FL237" s="124"/>
    </row>
    <row r="238" spans="1:168" s="31" customFormat="1" ht="66.75" customHeight="1">
      <c r="A238" s="234">
        <v>12</v>
      </c>
      <c r="B238" s="235" t="s">
        <v>366</v>
      </c>
      <c r="C238" s="236">
        <v>2.5</v>
      </c>
      <c r="D238" s="333">
        <v>40000</v>
      </c>
      <c r="E238" s="236">
        <v>0.5</v>
      </c>
      <c r="F238" s="334">
        <f>E238/C238*100</f>
        <v>20</v>
      </c>
      <c r="G238" s="236">
        <v>0.7</v>
      </c>
      <c r="H238" s="334">
        <f>G238/C238*100</f>
        <v>27.999999999999996</v>
      </c>
      <c r="I238" s="236">
        <v>0.6</v>
      </c>
      <c r="J238" s="334">
        <f>I238/C238*100</f>
        <v>24</v>
      </c>
      <c r="K238" s="235" t="s">
        <v>367</v>
      </c>
      <c r="L238" s="235" t="s">
        <v>368</v>
      </c>
      <c r="M238" s="235"/>
      <c r="N238" s="235"/>
      <c r="O238" s="235" t="s">
        <v>367</v>
      </c>
      <c r="P238" s="79" t="s">
        <v>1055</v>
      </c>
      <c r="Q238" s="80" t="s">
        <v>165</v>
      </c>
      <c r="R238" s="79">
        <v>24</v>
      </c>
      <c r="S238" s="80"/>
      <c r="T238" s="83">
        <v>1.1034</v>
      </c>
      <c r="U238" s="103">
        <f>T238/R238*1000000</f>
        <v>45974.99999999999</v>
      </c>
      <c r="V238" s="136">
        <v>42767</v>
      </c>
      <c r="W238" s="136">
        <v>43009</v>
      </c>
      <c r="X238" s="79" t="s">
        <v>366</v>
      </c>
      <c r="Y238" s="134" t="s">
        <v>743</v>
      </c>
      <c r="Z238" s="134" t="s">
        <v>324</v>
      </c>
      <c r="AA238" s="134">
        <v>232</v>
      </c>
      <c r="AB238" s="134"/>
      <c r="AC238" s="134">
        <f>AD238*AA238/1000000</f>
        <v>0.1856</v>
      </c>
      <c r="AD238" s="134">
        <v>800</v>
      </c>
      <c r="AE238" s="90"/>
      <c r="AF238" s="90"/>
      <c r="AG238" s="235" t="s">
        <v>1019</v>
      </c>
      <c r="AH238" s="29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2"/>
      <c r="CA238" s="122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2"/>
      <c r="CP238" s="122"/>
      <c r="CQ238" s="122"/>
      <c r="CR238" s="122"/>
      <c r="CS238" s="123"/>
      <c r="CT238" s="123"/>
      <c r="CU238" s="123"/>
      <c r="CV238" s="123"/>
      <c r="CW238" s="123"/>
      <c r="CX238" s="123"/>
      <c r="CY238" s="123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  <c r="DL238" s="124"/>
      <c r="DM238" s="124"/>
      <c r="DN238" s="124"/>
      <c r="DO238" s="124"/>
      <c r="DP238" s="124"/>
      <c r="DQ238" s="124"/>
      <c r="DR238" s="124"/>
      <c r="DS238" s="124"/>
      <c r="DT238" s="124"/>
      <c r="DU238" s="124"/>
      <c r="DV238" s="124"/>
      <c r="DW238" s="124"/>
      <c r="DX238" s="124"/>
      <c r="DY238" s="124"/>
      <c r="DZ238" s="124"/>
      <c r="EA238" s="124"/>
      <c r="EB238" s="124"/>
      <c r="EC238" s="124"/>
      <c r="ED238" s="124"/>
      <c r="EE238" s="124"/>
      <c r="EF238" s="124"/>
      <c r="EG238" s="124"/>
      <c r="EH238" s="124"/>
      <c r="EI238" s="124"/>
      <c r="EJ238" s="124"/>
      <c r="EK238" s="124"/>
      <c r="EL238" s="124"/>
      <c r="EM238" s="124"/>
      <c r="EN238" s="124"/>
      <c r="EO238" s="124"/>
      <c r="EP238" s="124"/>
      <c r="EQ238" s="124"/>
      <c r="ER238" s="124"/>
      <c r="ES238" s="124"/>
      <c r="ET238" s="124"/>
      <c r="EU238" s="124"/>
      <c r="EV238" s="124"/>
      <c r="EW238" s="124"/>
      <c r="EX238" s="124"/>
      <c r="EY238" s="124"/>
      <c r="EZ238" s="124"/>
      <c r="FA238" s="124"/>
      <c r="FB238" s="124"/>
      <c r="FC238" s="124"/>
      <c r="FD238" s="124"/>
      <c r="FE238" s="124"/>
      <c r="FF238" s="124"/>
      <c r="FG238" s="124"/>
      <c r="FH238" s="124"/>
      <c r="FI238" s="124"/>
      <c r="FJ238" s="124"/>
      <c r="FK238" s="124"/>
      <c r="FL238" s="124"/>
    </row>
    <row r="239" spans="1:168" s="31" customFormat="1" ht="89.25">
      <c r="A239" s="234"/>
      <c r="B239" s="235"/>
      <c r="C239" s="236"/>
      <c r="D239" s="333"/>
      <c r="E239" s="236"/>
      <c r="F239" s="334"/>
      <c r="G239" s="236"/>
      <c r="H239" s="334"/>
      <c r="I239" s="236"/>
      <c r="J239" s="334"/>
      <c r="K239" s="235"/>
      <c r="L239" s="235"/>
      <c r="M239" s="235"/>
      <c r="N239" s="235"/>
      <c r="O239" s="235"/>
      <c r="P239" s="79" t="s">
        <v>1020</v>
      </c>
      <c r="Q239" s="80" t="s">
        <v>165</v>
      </c>
      <c r="R239" s="79">
        <v>3</v>
      </c>
      <c r="S239" s="80"/>
      <c r="T239" s="83">
        <v>0.2488</v>
      </c>
      <c r="U239" s="103">
        <f>T239/R239*1000000</f>
        <v>82933.33333333333</v>
      </c>
      <c r="V239" s="136">
        <v>42767</v>
      </c>
      <c r="W239" s="136">
        <v>43009</v>
      </c>
      <c r="X239" s="89" t="s">
        <v>744</v>
      </c>
      <c r="Y239" s="79" t="s">
        <v>740</v>
      </c>
      <c r="Z239" s="80" t="s">
        <v>741</v>
      </c>
      <c r="AA239" s="86">
        <f>AB239/6000</f>
        <v>6.333333333333333</v>
      </c>
      <c r="AB239" s="82">
        <v>38000</v>
      </c>
      <c r="AC239" s="83">
        <f>AD239*AB239/1000000</f>
        <v>30.4</v>
      </c>
      <c r="AD239" s="83">
        <v>800</v>
      </c>
      <c r="AE239" s="90"/>
      <c r="AF239" s="90"/>
      <c r="AG239" s="235"/>
      <c r="AH239" s="29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2"/>
      <c r="CA239" s="122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2"/>
      <c r="CP239" s="122"/>
      <c r="CQ239" s="122"/>
      <c r="CR239" s="122"/>
      <c r="CS239" s="123"/>
      <c r="CT239" s="123"/>
      <c r="CU239" s="123"/>
      <c r="CV239" s="123"/>
      <c r="CW239" s="123"/>
      <c r="CX239" s="123"/>
      <c r="CY239" s="123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  <c r="DL239" s="124"/>
      <c r="DM239" s="124"/>
      <c r="DN239" s="124"/>
      <c r="DO239" s="124"/>
      <c r="DP239" s="124"/>
      <c r="DQ239" s="124"/>
      <c r="DR239" s="124"/>
      <c r="DS239" s="124"/>
      <c r="DT239" s="124"/>
      <c r="DU239" s="124"/>
      <c r="DV239" s="124"/>
      <c r="DW239" s="124"/>
      <c r="DX239" s="124"/>
      <c r="DY239" s="124"/>
      <c r="DZ239" s="124"/>
      <c r="EA239" s="124"/>
      <c r="EB239" s="124"/>
      <c r="EC239" s="124"/>
      <c r="ED239" s="124"/>
      <c r="EE239" s="124"/>
      <c r="EF239" s="124"/>
      <c r="EG239" s="124"/>
      <c r="EH239" s="124"/>
      <c r="EI239" s="124"/>
      <c r="EJ239" s="124"/>
      <c r="EK239" s="124"/>
      <c r="EL239" s="124"/>
      <c r="EM239" s="124"/>
      <c r="EN239" s="124"/>
      <c r="EO239" s="124"/>
      <c r="EP239" s="124"/>
      <c r="EQ239" s="124"/>
      <c r="ER239" s="124"/>
      <c r="ES239" s="124"/>
      <c r="ET239" s="124"/>
      <c r="EU239" s="124"/>
      <c r="EV239" s="124"/>
      <c r="EW239" s="124"/>
      <c r="EX239" s="124"/>
      <c r="EY239" s="124"/>
      <c r="EZ239" s="124"/>
      <c r="FA239" s="124"/>
      <c r="FB239" s="124"/>
      <c r="FC239" s="124"/>
      <c r="FD239" s="124"/>
      <c r="FE239" s="124"/>
      <c r="FF239" s="124"/>
      <c r="FG239" s="124"/>
      <c r="FH239" s="124"/>
      <c r="FI239" s="124"/>
      <c r="FJ239" s="124"/>
      <c r="FK239" s="124"/>
      <c r="FL239" s="124"/>
    </row>
    <row r="240" spans="1:168" s="31" customFormat="1" ht="12.75">
      <c r="A240" s="234">
        <v>13</v>
      </c>
      <c r="B240" s="235" t="s">
        <v>369</v>
      </c>
      <c r="C240" s="236">
        <v>2.1</v>
      </c>
      <c r="D240" s="333">
        <v>33600</v>
      </c>
      <c r="E240" s="236">
        <v>0.21</v>
      </c>
      <c r="F240" s="334">
        <f>E240/C240*100</f>
        <v>10</v>
      </c>
      <c r="G240" s="236">
        <v>1.47</v>
      </c>
      <c r="H240" s="334">
        <f>G240/C240*100</f>
        <v>70</v>
      </c>
      <c r="I240" s="236">
        <v>1.3</v>
      </c>
      <c r="J240" s="334">
        <f>I240/C240*100</f>
        <v>61.904761904761905</v>
      </c>
      <c r="K240" s="235" t="s">
        <v>363</v>
      </c>
      <c r="L240" s="235" t="s">
        <v>370</v>
      </c>
      <c r="M240" s="235"/>
      <c r="N240" s="235"/>
      <c r="O240" s="235" t="s">
        <v>363</v>
      </c>
      <c r="P240" s="235" t="s">
        <v>225</v>
      </c>
      <c r="Q240" s="335" t="s">
        <v>165</v>
      </c>
      <c r="R240" s="235">
        <v>10</v>
      </c>
      <c r="S240" s="335"/>
      <c r="T240" s="336">
        <v>0.3776</v>
      </c>
      <c r="U240" s="338">
        <f>T240/R240*1000000</f>
        <v>37760</v>
      </c>
      <c r="V240" s="339">
        <v>42767</v>
      </c>
      <c r="W240" s="339">
        <v>43009</v>
      </c>
      <c r="X240" s="235"/>
      <c r="Y240" s="235"/>
      <c r="Z240" s="335"/>
      <c r="AA240" s="236"/>
      <c r="AB240" s="334"/>
      <c r="AC240" s="336"/>
      <c r="AD240" s="336"/>
      <c r="AE240" s="337"/>
      <c r="AF240" s="337"/>
      <c r="AG240" s="235" t="s">
        <v>1023</v>
      </c>
      <c r="AH240" s="29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2"/>
      <c r="CA240" s="122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2"/>
      <c r="CP240" s="122"/>
      <c r="CQ240" s="122"/>
      <c r="CR240" s="122"/>
      <c r="CS240" s="123"/>
      <c r="CT240" s="123"/>
      <c r="CU240" s="123"/>
      <c r="CV240" s="123"/>
      <c r="CW240" s="123"/>
      <c r="CX240" s="123"/>
      <c r="CY240" s="123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  <c r="DL240" s="124"/>
      <c r="DM240" s="124"/>
      <c r="DN240" s="124"/>
      <c r="DO240" s="124"/>
      <c r="DP240" s="124"/>
      <c r="DQ240" s="124"/>
      <c r="DR240" s="124"/>
      <c r="DS240" s="124"/>
      <c r="DT240" s="124"/>
      <c r="DU240" s="124"/>
      <c r="DV240" s="124"/>
      <c r="DW240" s="124"/>
      <c r="DX240" s="124"/>
      <c r="DY240" s="124"/>
      <c r="DZ240" s="124"/>
      <c r="EA240" s="124"/>
      <c r="EB240" s="124"/>
      <c r="EC240" s="124"/>
      <c r="ED240" s="124"/>
      <c r="EE240" s="124"/>
      <c r="EF240" s="124"/>
      <c r="EG240" s="124"/>
      <c r="EH240" s="124"/>
      <c r="EI240" s="124"/>
      <c r="EJ240" s="124"/>
      <c r="EK240" s="124"/>
      <c r="EL240" s="124"/>
      <c r="EM240" s="124"/>
      <c r="EN240" s="124"/>
      <c r="EO240" s="124"/>
      <c r="EP240" s="124"/>
      <c r="EQ240" s="124"/>
      <c r="ER240" s="124"/>
      <c r="ES240" s="124"/>
      <c r="ET240" s="124"/>
      <c r="EU240" s="124"/>
      <c r="EV240" s="124"/>
      <c r="EW240" s="124"/>
      <c r="EX240" s="124"/>
      <c r="EY240" s="124"/>
      <c r="EZ240" s="124"/>
      <c r="FA240" s="124"/>
      <c r="FB240" s="124"/>
      <c r="FC240" s="124"/>
      <c r="FD240" s="124"/>
      <c r="FE240" s="124"/>
      <c r="FF240" s="124"/>
      <c r="FG240" s="124"/>
      <c r="FH240" s="124"/>
      <c r="FI240" s="124"/>
      <c r="FJ240" s="124"/>
      <c r="FK240" s="124"/>
      <c r="FL240" s="124"/>
    </row>
    <row r="241" spans="1:168" s="31" customFormat="1" ht="41.25" customHeight="1">
      <c r="A241" s="234"/>
      <c r="B241" s="235"/>
      <c r="C241" s="236"/>
      <c r="D241" s="333"/>
      <c r="E241" s="236"/>
      <c r="F241" s="334"/>
      <c r="G241" s="236"/>
      <c r="H241" s="334"/>
      <c r="I241" s="236"/>
      <c r="J241" s="334"/>
      <c r="K241" s="235"/>
      <c r="L241" s="235"/>
      <c r="M241" s="235"/>
      <c r="N241" s="235"/>
      <c r="O241" s="235"/>
      <c r="P241" s="235"/>
      <c r="Q241" s="335"/>
      <c r="R241" s="235"/>
      <c r="S241" s="335"/>
      <c r="T241" s="336"/>
      <c r="U241" s="338"/>
      <c r="V241" s="339"/>
      <c r="W241" s="339"/>
      <c r="X241" s="235"/>
      <c r="Y241" s="235"/>
      <c r="Z241" s="335"/>
      <c r="AA241" s="236"/>
      <c r="AB241" s="334"/>
      <c r="AC241" s="336"/>
      <c r="AD241" s="336"/>
      <c r="AE241" s="337"/>
      <c r="AF241" s="337"/>
      <c r="AG241" s="235"/>
      <c r="AH241" s="29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3"/>
      <c r="CT241" s="123"/>
      <c r="CU241" s="123"/>
      <c r="CV241" s="123"/>
      <c r="CW241" s="123"/>
      <c r="CX241" s="123"/>
      <c r="CY241" s="123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  <c r="DL241" s="124"/>
      <c r="DM241" s="124"/>
      <c r="DN241" s="124"/>
      <c r="DO241" s="124"/>
      <c r="DP241" s="124"/>
      <c r="DQ241" s="124"/>
      <c r="DR241" s="124"/>
      <c r="DS241" s="124"/>
      <c r="DT241" s="124"/>
      <c r="DU241" s="124"/>
      <c r="DV241" s="124"/>
      <c r="DW241" s="124"/>
      <c r="DX241" s="124"/>
      <c r="DY241" s="124"/>
      <c r="DZ241" s="124"/>
      <c r="EA241" s="124"/>
      <c r="EB241" s="124"/>
      <c r="EC241" s="124"/>
      <c r="ED241" s="124"/>
      <c r="EE241" s="124"/>
      <c r="EF241" s="124"/>
      <c r="EG241" s="124"/>
      <c r="EH241" s="124"/>
      <c r="EI241" s="124"/>
      <c r="EJ241" s="124"/>
      <c r="EK241" s="124"/>
      <c r="EL241" s="124"/>
      <c r="EM241" s="124"/>
      <c r="EN241" s="124"/>
      <c r="EO241" s="124"/>
      <c r="EP241" s="124"/>
      <c r="EQ241" s="124"/>
      <c r="ER241" s="124"/>
      <c r="ES241" s="124"/>
      <c r="ET241" s="124"/>
      <c r="EU241" s="124"/>
      <c r="EV241" s="124"/>
      <c r="EW241" s="124"/>
      <c r="EX241" s="124"/>
      <c r="EY241" s="124"/>
      <c r="EZ241" s="124"/>
      <c r="FA241" s="124"/>
      <c r="FB241" s="124"/>
      <c r="FC241" s="124"/>
      <c r="FD241" s="124"/>
      <c r="FE241" s="124"/>
      <c r="FF241" s="124"/>
      <c r="FG241" s="124"/>
      <c r="FH241" s="124"/>
      <c r="FI241" s="124"/>
      <c r="FJ241" s="124"/>
      <c r="FK241" s="124"/>
      <c r="FL241" s="124"/>
    </row>
    <row r="242" spans="1:168" s="31" customFormat="1" ht="60" customHeight="1">
      <c r="A242" s="234"/>
      <c r="B242" s="235"/>
      <c r="C242" s="236"/>
      <c r="D242" s="333"/>
      <c r="E242" s="236"/>
      <c r="F242" s="334"/>
      <c r="G242" s="236"/>
      <c r="H242" s="334"/>
      <c r="I242" s="236"/>
      <c r="J242" s="334"/>
      <c r="K242" s="235"/>
      <c r="L242" s="235"/>
      <c r="M242" s="235"/>
      <c r="N242" s="235"/>
      <c r="O242" s="235"/>
      <c r="P242" s="79" t="s">
        <v>333</v>
      </c>
      <c r="Q242" s="80" t="s">
        <v>165</v>
      </c>
      <c r="R242" s="79">
        <v>12</v>
      </c>
      <c r="S242" s="80"/>
      <c r="T242" s="83">
        <v>0.9886</v>
      </c>
      <c r="U242" s="103">
        <f aca="true" t="shared" si="4" ref="U242:U248">T242/R242*1000000</f>
        <v>82383.33333333334</v>
      </c>
      <c r="V242" s="136">
        <v>42767</v>
      </c>
      <c r="W242" s="136">
        <v>43009</v>
      </c>
      <c r="X242" s="89"/>
      <c r="Y242" s="79"/>
      <c r="Z242" s="80"/>
      <c r="AA242" s="86"/>
      <c r="AB242" s="82"/>
      <c r="AC242" s="83"/>
      <c r="AD242" s="83"/>
      <c r="AE242" s="90"/>
      <c r="AF242" s="90"/>
      <c r="AG242" s="235"/>
      <c r="AH242" s="29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  <c r="BP242" s="122"/>
      <c r="BQ242" s="122"/>
      <c r="BR242" s="122"/>
      <c r="BS242" s="122"/>
      <c r="BT242" s="122"/>
      <c r="BU242" s="122"/>
      <c r="BV242" s="122"/>
      <c r="BW242" s="122"/>
      <c r="BX242" s="122"/>
      <c r="BY242" s="122"/>
      <c r="BZ242" s="122"/>
      <c r="CA242" s="122"/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2"/>
      <c r="CP242" s="122"/>
      <c r="CQ242" s="122"/>
      <c r="CR242" s="122"/>
      <c r="CS242" s="123"/>
      <c r="CT242" s="123"/>
      <c r="CU242" s="123"/>
      <c r="CV242" s="123"/>
      <c r="CW242" s="123"/>
      <c r="CX242" s="123"/>
      <c r="CY242" s="123"/>
      <c r="CZ242" s="124"/>
      <c r="DA242" s="124"/>
      <c r="DB242" s="124"/>
      <c r="DC242" s="124"/>
      <c r="DD242" s="124"/>
      <c r="DE242" s="124"/>
      <c r="DF242" s="124"/>
      <c r="DG242" s="124"/>
      <c r="DH242" s="124"/>
      <c r="DI242" s="124"/>
      <c r="DJ242" s="124"/>
      <c r="DK242" s="124"/>
      <c r="DL242" s="124"/>
      <c r="DM242" s="124"/>
      <c r="DN242" s="124"/>
      <c r="DO242" s="124"/>
      <c r="DP242" s="124"/>
      <c r="DQ242" s="124"/>
      <c r="DR242" s="124"/>
      <c r="DS242" s="124"/>
      <c r="DT242" s="124"/>
      <c r="DU242" s="124"/>
      <c r="DV242" s="124"/>
      <c r="DW242" s="124"/>
      <c r="DX242" s="124"/>
      <c r="DY242" s="124"/>
      <c r="DZ242" s="124"/>
      <c r="EA242" s="124"/>
      <c r="EB242" s="124"/>
      <c r="EC242" s="124"/>
      <c r="ED242" s="124"/>
      <c r="EE242" s="124"/>
      <c r="EF242" s="124"/>
      <c r="EG242" s="124"/>
      <c r="EH242" s="124"/>
      <c r="EI242" s="124"/>
      <c r="EJ242" s="124"/>
      <c r="EK242" s="124"/>
      <c r="EL242" s="124"/>
      <c r="EM242" s="124"/>
      <c r="EN242" s="124"/>
      <c r="EO242" s="124"/>
      <c r="EP242" s="124"/>
      <c r="EQ242" s="124"/>
      <c r="ER242" s="124"/>
      <c r="ES242" s="124"/>
      <c r="ET242" s="124"/>
      <c r="EU242" s="124"/>
      <c r="EV242" s="124"/>
      <c r="EW242" s="124"/>
      <c r="EX242" s="124"/>
      <c r="EY242" s="124"/>
      <c r="EZ242" s="124"/>
      <c r="FA242" s="124"/>
      <c r="FB242" s="124"/>
      <c r="FC242" s="124"/>
      <c r="FD242" s="124"/>
      <c r="FE242" s="124"/>
      <c r="FF242" s="124"/>
      <c r="FG242" s="124"/>
      <c r="FH242" s="124"/>
      <c r="FI242" s="124"/>
      <c r="FJ242" s="124"/>
      <c r="FK242" s="124"/>
      <c r="FL242" s="124"/>
    </row>
    <row r="243" spans="1:168" s="31" customFormat="1" ht="25.5">
      <c r="A243" s="234"/>
      <c r="B243" s="235"/>
      <c r="C243" s="236"/>
      <c r="D243" s="333"/>
      <c r="E243" s="236"/>
      <c r="F243" s="334"/>
      <c r="G243" s="236"/>
      <c r="H243" s="334"/>
      <c r="I243" s="236"/>
      <c r="J243" s="334"/>
      <c r="K243" s="235"/>
      <c r="L243" s="235"/>
      <c r="M243" s="235"/>
      <c r="N243" s="235"/>
      <c r="O243" s="235"/>
      <c r="P243" s="79" t="s">
        <v>1054</v>
      </c>
      <c r="Q243" s="80" t="s">
        <v>324</v>
      </c>
      <c r="R243" s="79">
        <v>850</v>
      </c>
      <c r="S243" s="80"/>
      <c r="T243" s="83">
        <v>0.553</v>
      </c>
      <c r="U243" s="103">
        <f t="shared" si="4"/>
        <v>650.5882352941178</v>
      </c>
      <c r="V243" s="136">
        <v>42768</v>
      </c>
      <c r="W243" s="136">
        <v>43010</v>
      </c>
      <c r="X243" s="89"/>
      <c r="Y243" s="79"/>
      <c r="Z243" s="80"/>
      <c r="AA243" s="86"/>
      <c r="AB243" s="82"/>
      <c r="AC243" s="83"/>
      <c r="AD243" s="83"/>
      <c r="AE243" s="90"/>
      <c r="AF243" s="90"/>
      <c r="AG243" s="235"/>
      <c r="AH243" s="29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2"/>
      <c r="CA243" s="122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2"/>
      <c r="CP243" s="122"/>
      <c r="CQ243" s="122"/>
      <c r="CR243" s="122"/>
      <c r="CS243" s="123"/>
      <c r="CT243" s="123"/>
      <c r="CU243" s="123"/>
      <c r="CV243" s="123"/>
      <c r="CW243" s="123"/>
      <c r="CX243" s="123"/>
      <c r="CY243" s="123"/>
      <c r="CZ243" s="124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124"/>
      <c r="DK243" s="124"/>
      <c r="DL243" s="124"/>
      <c r="DM243" s="124"/>
      <c r="DN243" s="124"/>
      <c r="DO243" s="124"/>
      <c r="DP243" s="124"/>
      <c r="DQ243" s="124"/>
      <c r="DR243" s="124"/>
      <c r="DS243" s="124"/>
      <c r="DT243" s="124"/>
      <c r="DU243" s="124"/>
      <c r="DV243" s="124"/>
      <c r="DW243" s="124"/>
      <c r="DX243" s="124"/>
      <c r="DY243" s="124"/>
      <c r="DZ243" s="124"/>
      <c r="EA243" s="124"/>
      <c r="EB243" s="124"/>
      <c r="EC243" s="124"/>
      <c r="ED243" s="124"/>
      <c r="EE243" s="124"/>
      <c r="EF243" s="124"/>
      <c r="EG243" s="124"/>
      <c r="EH243" s="124"/>
      <c r="EI243" s="124"/>
      <c r="EJ243" s="124"/>
      <c r="EK243" s="124"/>
      <c r="EL243" s="124"/>
      <c r="EM243" s="124"/>
      <c r="EN243" s="124"/>
      <c r="EO243" s="124"/>
      <c r="EP243" s="124"/>
      <c r="EQ243" s="124"/>
      <c r="ER243" s="124"/>
      <c r="ES243" s="124"/>
      <c r="ET243" s="124"/>
      <c r="EU243" s="124"/>
      <c r="EV243" s="124"/>
      <c r="EW243" s="124"/>
      <c r="EX243" s="124"/>
      <c r="EY243" s="124"/>
      <c r="EZ243" s="124"/>
      <c r="FA243" s="124"/>
      <c r="FB243" s="124"/>
      <c r="FC243" s="124"/>
      <c r="FD243" s="124"/>
      <c r="FE243" s="124"/>
      <c r="FF243" s="124"/>
      <c r="FG243" s="124"/>
      <c r="FH243" s="124"/>
      <c r="FI243" s="124"/>
      <c r="FJ243" s="124"/>
      <c r="FK243" s="124"/>
      <c r="FL243" s="124"/>
    </row>
    <row r="244" spans="1:168" s="31" customFormat="1" ht="25.5">
      <c r="A244" s="234"/>
      <c r="B244" s="235"/>
      <c r="C244" s="236"/>
      <c r="D244" s="333"/>
      <c r="E244" s="236"/>
      <c r="F244" s="334"/>
      <c r="G244" s="236"/>
      <c r="H244" s="334"/>
      <c r="I244" s="236"/>
      <c r="J244" s="334"/>
      <c r="K244" s="235"/>
      <c r="L244" s="235"/>
      <c r="M244" s="235"/>
      <c r="N244" s="235"/>
      <c r="O244" s="235"/>
      <c r="P244" s="79" t="s">
        <v>1024</v>
      </c>
      <c r="Q244" s="80" t="s">
        <v>165</v>
      </c>
      <c r="R244" s="79">
        <v>2</v>
      </c>
      <c r="S244" s="80"/>
      <c r="T244" s="83">
        <v>0.2648</v>
      </c>
      <c r="U244" s="103">
        <f t="shared" si="4"/>
        <v>132400</v>
      </c>
      <c r="V244" s="136">
        <v>42767</v>
      </c>
      <c r="W244" s="136">
        <v>43009</v>
      </c>
      <c r="X244" s="89"/>
      <c r="Y244" s="79"/>
      <c r="Z244" s="80"/>
      <c r="AA244" s="86"/>
      <c r="AB244" s="82"/>
      <c r="AC244" s="83"/>
      <c r="AD244" s="83"/>
      <c r="AE244" s="90"/>
      <c r="AF244" s="90"/>
      <c r="AG244" s="235"/>
      <c r="AH244" s="29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2"/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2"/>
      <c r="CP244" s="122"/>
      <c r="CQ244" s="122"/>
      <c r="CR244" s="122"/>
      <c r="CS244" s="123"/>
      <c r="CT244" s="123"/>
      <c r="CU244" s="123"/>
      <c r="CV244" s="123"/>
      <c r="CW244" s="123"/>
      <c r="CX244" s="123"/>
      <c r="CY244" s="123"/>
      <c r="CZ244" s="124"/>
      <c r="DA244" s="124"/>
      <c r="DB244" s="124"/>
      <c r="DC244" s="124"/>
      <c r="DD244" s="124"/>
      <c r="DE244" s="124"/>
      <c r="DF244" s="124"/>
      <c r="DG244" s="124"/>
      <c r="DH244" s="124"/>
      <c r="DI244" s="124"/>
      <c r="DJ244" s="124"/>
      <c r="DK244" s="124"/>
      <c r="DL244" s="124"/>
      <c r="DM244" s="124"/>
      <c r="DN244" s="124"/>
      <c r="DO244" s="124"/>
      <c r="DP244" s="124"/>
      <c r="DQ244" s="124"/>
      <c r="DR244" s="124"/>
      <c r="DS244" s="124"/>
      <c r="DT244" s="124"/>
      <c r="DU244" s="124"/>
      <c r="DV244" s="124"/>
      <c r="DW244" s="124"/>
      <c r="DX244" s="124"/>
      <c r="DY244" s="124"/>
      <c r="DZ244" s="124"/>
      <c r="EA244" s="124"/>
      <c r="EB244" s="124"/>
      <c r="EC244" s="124"/>
      <c r="ED244" s="124"/>
      <c r="EE244" s="124"/>
      <c r="EF244" s="124"/>
      <c r="EG244" s="124"/>
      <c r="EH244" s="124"/>
      <c r="EI244" s="124"/>
      <c r="EJ244" s="124"/>
      <c r="EK244" s="124"/>
      <c r="EL244" s="124"/>
      <c r="EM244" s="124"/>
      <c r="EN244" s="124"/>
      <c r="EO244" s="124"/>
      <c r="EP244" s="124"/>
      <c r="EQ244" s="124"/>
      <c r="ER244" s="124"/>
      <c r="ES244" s="124"/>
      <c r="ET244" s="124"/>
      <c r="EU244" s="124"/>
      <c r="EV244" s="124"/>
      <c r="EW244" s="124"/>
      <c r="EX244" s="124"/>
      <c r="EY244" s="124"/>
      <c r="EZ244" s="124"/>
      <c r="FA244" s="124"/>
      <c r="FB244" s="124"/>
      <c r="FC244" s="124"/>
      <c r="FD244" s="124"/>
      <c r="FE244" s="124"/>
      <c r="FF244" s="124"/>
      <c r="FG244" s="124"/>
      <c r="FH244" s="124"/>
      <c r="FI244" s="124"/>
      <c r="FJ244" s="124"/>
      <c r="FK244" s="124"/>
      <c r="FL244" s="124"/>
    </row>
    <row r="245" spans="1:168" s="31" customFormat="1" ht="78.75" customHeight="1">
      <c r="A245" s="234">
        <v>14</v>
      </c>
      <c r="B245" s="235" t="s">
        <v>371</v>
      </c>
      <c r="C245" s="236">
        <v>6.4</v>
      </c>
      <c r="D245" s="333">
        <v>102400</v>
      </c>
      <c r="E245" s="236">
        <v>1.92</v>
      </c>
      <c r="F245" s="334">
        <f>E245/C245*100</f>
        <v>30</v>
      </c>
      <c r="G245" s="236">
        <v>3.3</v>
      </c>
      <c r="H245" s="334">
        <f>G245/C245*100</f>
        <v>51.562499999999986</v>
      </c>
      <c r="I245" s="236">
        <v>3.1</v>
      </c>
      <c r="J245" s="334">
        <f>I245/C245*100</f>
        <v>48.4375</v>
      </c>
      <c r="K245" s="235" t="s">
        <v>372</v>
      </c>
      <c r="L245" s="235" t="s">
        <v>373</v>
      </c>
      <c r="M245" s="235"/>
      <c r="N245" s="235"/>
      <c r="O245" s="235" t="s">
        <v>372</v>
      </c>
      <c r="P245" s="79" t="s">
        <v>1025</v>
      </c>
      <c r="Q245" s="80" t="s">
        <v>324</v>
      </c>
      <c r="R245" s="79">
        <v>3900</v>
      </c>
      <c r="S245" s="80"/>
      <c r="T245" s="83">
        <v>2.5371</v>
      </c>
      <c r="U245" s="103">
        <f t="shared" si="4"/>
        <v>650.5384615384617</v>
      </c>
      <c r="V245" s="136">
        <v>42767</v>
      </c>
      <c r="W245" s="136">
        <v>43009</v>
      </c>
      <c r="X245" s="89" t="s">
        <v>745</v>
      </c>
      <c r="Y245" s="89" t="s">
        <v>735</v>
      </c>
      <c r="Z245" s="85" t="s">
        <v>1101</v>
      </c>
      <c r="AA245" s="86">
        <v>300</v>
      </c>
      <c r="AB245" s="87"/>
      <c r="AC245" s="88">
        <f>AD245*AA245/1000000</f>
        <v>1.2</v>
      </c>
      <c r="AD245" s="88">
        <v>4000</v>
      </c>
      <c r="AE245" s="89"/>
      <c r="AF245" s="89"/>
      <c r="AG245" s="235" t="s">
        <v>1026</v>
      </c>
      <c r="AH245" s="29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2"/>
      <c r="CA245" s="122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2"/>
      <c r="CP245" s="122"/>
      <c r="CQ245" s="122"/>
      <c r="CR245" s="122"/>
      <c r="CS245" s="123"/>
      <c r="CT245" s="123"/>
      <c r="CU245" s="123"/>
      <c r="CV245" s="123"/>
      <c r="CW245" s="123"/>
      <c r="CX245" s="123"/>
      <c r="CY245" s="123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  <c r="DL245" s="124"/>
      <c r="DM245" s="124"/>
      <c r="DN245" s="124"/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124"/>
      <c r="EA245" s="124"/>
      <c r="EB245" s="124"/>
      <c r="EC245" s="124"/>
      <c r="ED245" s="124"/>
      <c r="EE245" s="124"/>
      <c r="EF245" s="124"/>
      <c r="EG245" s="124"/>
      <c r="EH245" s="124"/>
      <c r="EI245" s="124"/>
      <c r="EJ245" s="124"/>
      <c r="EK245" s="124"/>
      <c r="EL245" s="124"/>
      <c r="EM245" s="124"/>
      <c r="EN245" s="124"/>
      <c r="EO245" s="124"/>
      <c r="EP245" s="124"/>
      <c r="EQ245" s="124"/>
      <c r="ER245" s="124"/>
      <c r="ES245" s="124"/>
      <c r="ET245" s="124"/>
      <c r="EU245" s="124"/>
      <c r="EV245" s="124"/>
      <c r="EW245" s="124"/>
      <c r="EX245" s="124"/>
      <c r="EY245" s="124"/>
      <c r="EZ245" s="124"/>
      <c r="FA245" s="124"/>
      <c r="FB245" s="124"/>
      <c r="FC245" s="124"/>
      <c r="FD245" s="124"/>
      <c r="FE245" s="124"/>
      <c r="FF245" s="124"/>
      <c r="FG245" s="124"/>
      <c r="FH245" s="124"/>
      <c r="FI245" s="124"/>
      <c r="FJ245" s="124"/>
      <c r="FK245" s="124"/>
      <c r="FL245" s="124"/>
    </row>
    <row r="246" spans="1:168" s="31" customFormat="1" ht="54.75" customHeight="1">
      <c r="A246" s="234"/>
      <c r="B246" s="235"/>
      <c r="C246" s="236"/>
      <c r="D246" s="333"/>
      <c r="E246" s="236"/>
      <c r="F246" s="334"/>
      <c r="G246" s="236"/>
      <c r="H246" s="334"/>
      <c r="I246" s="236"/>
      <c r="J246" s="334"/>
      <c r="K246" s="235"/>
      <c r="L246" s="235"/>
      <c r="M246" s="235"/>
      <c r="N246" s="235"/>
      <c r="O246" s="235"/>
      <c r="P246" s="79" t="s">
        <v>1056</v>
      </c>
      <c r="Q246" s="80" t="s">
        <v>165</v>
      </c>
      <c r="R246" s="79">
        <v>52</v>
      </c>
      <c r="S246" s="80"/>
      <c r="T246" s="83">
        <v>1.719</v>
      </c>
      <c r="U246" s="103">
        <f t="shared" si="4"/>
        <v>33057.69230769231</v>
      </c>
      <c r="V246" s="136">
        <v>42767</v>
      </c>
      <c r="W246" s="136">
        <v>43009</v>
      </c>
      <c r="X246" s="89" t="s">
        <v>746</v>
      </c>
      <c r="Y246" s="79" t="s">
        <v>747</v>
      </c>
      <c r="Z246" s="89" t="s">
        <v>165</v>
      </c>
      <c r="AA246" s="86">
        <v>1</v>
      </c>
      <c r="AB246" s="87"/>
      <c r="AC246" s="79">
        <f>AD246*AA246/1000000</f>
        <v>2.4</v>
      </c>
      <c r="AD246" s="89">
        <v>2400000</v>
      </c>
      <c r="AE246" s="89"/>
      <c r="AF246" s="89"/>
      <c r="AG246" s="235"/>
      <c r="AH246" s="29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6"/>
      <c r="CT246" s="126"/>
      <c r="CU246" s="126"/>
      <c r="CV246" s="126"/>
      <c r="CW246" s="126"/>
      <c r="CX246" s="126"/>
      <c r="CY246" s="126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  <c r="DM246" s="124"/>
      <c r="DN246" s="124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  <c r="EG246" s="124"/>
      <c r="EH246" s="124"/>
      <c r="EI246" s="124"/>
      <c r="EJ246" s="124"/>
      <c r="EK246" s="124"/>
      <c r="EL246" s="124"/>
      <c r="EM246" s="124"/>
      <c r="EN246" s="124"/>
      <c r="EO246" s="124"/>
      <c r="EP246" s="124"/>
      <c r="EQ246" s="124"/>
      <c r="ER246" s="124"/>
      <c r="ES246" s="124"/>
      <c r="ET246" s="124"/>
      <c r="EU246" s="124"/>
      <c r="EV246" s="124"/>
      <c r="EW246" s="124"/>
      <c r="EX246" s="124"/>
      <c r="EY246" s="124"/>
      <c r="EZ246" s="124"/>
      <c r="FA246" s="124"/>
      <c r="FB246" s="124"/>
      <c r="FC246" s="124"/>
      <c r="FD246" s="124"/>
      <c r="FE246" s="124"/>
      <c r="FF246" s="124"/>
      <c r="FG246" s="124"/>
      <c r="FH246" s="124"/>
      <c r="FI246" s="124"/>
      <c r="FJ246" s="124"/>
      <c r="FK246" s="124"/>
      <c r="FL246" s="124"/>
    </row>
    <row r="247" spans="1:168" s="31" customFormat="1" ht="51">
      <c r="A247" s="234"/>
      <c r="B247" s="235"/>
      <c r="C247" s="236"/>
      <c r="D247" s="333"/>
      <c r="E247" s="236"/>
      <c r="F247" s="334"/>
      <c r="G247" s="236"/>
      <c r="H247" s="334"/>
      <c r="I247" s="236"/>
      <c r="J247" s="334"/>
      <c r="K247" s="235"/>
      <c r="L247" s="235"/>
      <c r="M247" s="235"/>
      <c r="N247" s="235"/>
      <c r="O247" s="235"/>
      <c r="P247" s="79" t="s">
        <v>1007</v>
      </c>
      <c r="Q247" s="80" t="s">
        <v>165</v>
      </c>
      <c r="R247" s="79">
        <v>16</v>
      </c>
      <c r="S247" s="80"/>
      <c r="T247" s="83">
        <v>0.8857</v>
      </c>
      <c r="U247" s="103">
        <f t="shared" si="4"/>
        <v>55356.25</v>
      </c>
      <c r="V247" s="136">
        <v>42767</v>
      </c>
      <c r="W247" s="136">
        <v>43009</v>
      </c>
      <c r="X247" s="89"/>
      <c r="Y247" s="79"/>
      <c r="Z247" s="89"/>
      <c r="AA247" s="86"/>
      <c r="AB247" s="87"/>
      <c r="AC247" s="79"/>
      <c r="AD247" s="89"/>
      <c r="AE247" s="89"/>
      <c r="AF247" s="89"/>
      <c r="AG247" s="235"/>
      <c r="AH247" s="29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2"/>
      <c r="CP247" s="122"/>
      <c r="CQ247" s="122"/>
      <c r="CR247" s="122"/>
      <c r="CS247" s="123"/>
      <c r="CT247" s="123"/>
      <c r="CU247" s="123"/>
      <c r="CV247" s="123"/>
      <c r="CW247" s="123"/>
      <c r="CX247" s="123"/>
      <c r="CY247" s="123"/>
      <c r="CZ247" s="124"/>
      <c r="DA247" s="124"/>
      <c r="DB247" s="124"/>
      <c r="DC247" s="124"/>
      <c r="DD247" s="124"/>
      <c r="DE247" s="124"/>
      <c r="DF247" s="124"/>
      <c r="DG247" s="124"/>
      <c r="DH247" s="124"/>
      <c r="DI247" s="124"/>
      <c r="DJ247" s="124"/>
      <c r="DK247" s="124"/>
      <c r="DL247" s="124"/>
      <c r="DM247" s="124"/>
      <c r="DN247" s="124"/>
      <c r="DO247" s="124"/>
      <c r="DP247" s="124"/>
      <c r="DQ247" s="124"/>
      <c r="DR247" s="124"/>
      <c r="DS247" s="124"/>
      <c r="DT247" s="124"/>
      <c r="DU247" s="124"/>
      <c r="DV247" s="124"/>
      <c r="DW247" s="124"/>
      <c r="DX247" s="124"/>
      <c r="DY247" s="124"/>
      <c r="DZ247" s="124"/>
      <c r="EA247" s="124"/>
      <c r="EB247" s="124"/>
      <c r="EC247" s="124"/>
      <c r="ED247" s="124"/>
      <c r="EE247" s="124"/>
      <c r="EF247" s="124"/>
      <c r="EG247" s="124"/>
      <c r="EH247" s="124"/>
      <c r="EI247" s="124"/>
      <c r="EJ247" s="124"/>
      <c r="EK247" s="124"/>
      <c r="EL247" s="124"/>
      <c r="EM247" s="124"/>
      <c r="EN247" s="124"/>
      <c r="EO247" s="124"/>
      <c r="EP247" s="124"/>
      <c r="EQ247" s="124"/>
      <c r="ER247" s="124"/>
      <c r="ES247" s="124"/>
      <c r="ET247" s="124"/>
      <c r="EU247" s="124"/>
      <c r="EV247" s="124"/>
      <c r="EW247" s="124"/>
      <c r="EX247" s="124"/>
      <c r="EY247" s="124"/>
      <c r="EZ247" s="124"/>
      <c r="FA247" s="124"/>
      <c r="FB247" s="124"/>
      <c r="FC247" s="124"/>
      <c r="FD247" s="124"/>
      <c r="FE247" s="124"/>
      <c r="FF247" s="124"/>
      <c r="FG247" s="124"/>
      <c r="FH247" s="124"/>
      <c r="FI247" s="124"/>
      <c r="FJ247" s="124"/>
      <c r="FK247" s="124"/>
      <c r="FL247" s="124"/>
    </row>
    <row r="248" spans="1:168" s="31" customFormat="1" ht="89.25">
      <c r="A248" s="234"/>
      <c r="B248" s="235"/>
      <c r="C248" s="236"/>
      <c r="D248" s="333"/>
      <c r="E248" s="236"/>
      <c r="F248" s="334"/>
      <c r="G248" s="236"/>
      <c r="H248" s="334"/>
      <c r="I248" s="236"/>
      <c r="J248" s="334"/>
      <c r="K248" s="235"/>
      <c r="L248" s="235"/>
      <c r="M248" s="235"/>
      <c r="N248" s="235"/>
      <c r="O248" s="235"/>
      <c r="P248" s="79" t="s">
        <v>1028</v>
      </c>
      <c r="Q248" s="80" t="s">
        <v>165</v>
      </c>
      <c r="R248" s="79">
        <v>5</v>
      </c>
      <c r="S248" s="80"/>
      <c r="T248" s="83">
        <v>0.4147</v>
      </c>
      <c r="U248" s="103">
        <f t="shared" si="4"/>
        <v>82940</v>
      </c>
      <c r="V248" s="136">
        <v>42767</v>
      </c>
      <c r="W248" s="136">
        <v>43009</v>
      </c>
      <c r="X248" s="89"/>
      <c r="Y248" s="79"/>
      <c r="Z248" s="89"/>
      <c r="AA248" s="86"/>
      <c r="AB248" s="87"/>
      <c r="AC248" s="79"/>
      <c r="AD248" s="89"/>
      <c r="AE248" s="89"/>
      <c r="AF248" s="89"/>
      <c r="AG248" s="235"/>
      <c r="AH248" s="29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3"/>
      <c r="CT248" s="123"/>
      <c r="CU248" s="123"/>
      <c r="CV248" s="123"/>
      <c r="CW248" s="123"/>
      <c r="CX248" s="123"/>
      <c r="CY248" s="123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  <c r="DL248" s="124"/>
      <c r="DM248" s="124"/>
      <c r="DN248" s="124"/>
      <c r="DO248" s="124"/>
      <c r="DP248" s="124"/>
      <c r="DQ248" s="124"/>
      <c r="DR248" s="124"/>
      <c r="DS248" s="124"/>
      <c r="DT248" s="124"/>
      <c r="DU248" s="124"/>
      <c r="DV248" s="124"/>
      <c r="DW248" s="124"/>
      <c r="DX248" s="124"/>
      <c r="DY248" s="124"/>
      <c r="DZ248" s="124"/>
      <c r="EA248" s="124"/>
      <c r="EB248" s="124"/>
      <c r="EC248" s="124"/>
      <c r="ED248" s="124"/>
      <c r="EE248" s="124"/>
      <c r="EF248" s="124"/>
      <c r="EG248" s="124"/>
      <c r="EH248" s="124"/>
      <c r="EI248" s="124"/>
      <c r="EJ248" s="124"/>
      <c r="EK248" s="124"/>
      <c r="EL248" s="124"/>
      <c r="EM248" s="124"/>
      <c r="EN248" s="124"/>
      <c r="EO248" s="124"/>
      <c r="EP248" s="124"/>
      <c r="EQ248" s="124"/>
      <c r="ER248" s="124"/>
      <c r="ES248" s="124"/>
      <c r="ET248" s="124"/>
      <c r="EU248" s="124"/>
      <c r="EV248" s="124"/>
      <c r="EW248" s="124"/>
      <c r="EX248" s="124"/>
      <c r="EY248" s="124"/>
      <c r="EZ248" s="124"/>
      <c r="FA248" s="124"/>
      <c r="FB248" s="124"/>
      <c r="FC248" s="124"/>
      <c r="FD248" s="124"/>
      <c r="FE248" s="124"/>
      <c r="FF248" s="124"/>
      <c r="FG248" s="124"/>
      <c r="FH248" s="124"/>
      <c r="FI248" s="124"/>
      <c r="FJ248" s="124"/>
      <c r="FK248" s="124"/>
      <c r="FL248" s="124"/>
    </row>
    <row r="249" spans="1:168" s="31" customFormat="1" ht="51" customHeight="1">
      <c r="A249" s="234"/>
      <c r="B249" s="235"/>
      <c r="C249" s="236"/>
      <c r="D249" s="333"/>
      <c r="E249" s="236"/>
      <c r="F249" s="334"/>
      <c r="G249" s="236"/>
      <c r="H249" s="334"/>
      <c r="I249" s="236"/>
      <c r="J249" s="334"/>
      <c r="K249" s="235"/>
      <c r="L249" s="235"/>
      <c r="M249" s="235"/>
      <c r="N249" s="235"/>
      <c r="O249" s="79" t="s">
        <v>371</v>
      </c>
      <c r="P249" s="79" t="s">
        <v>328</v>
      </c>
      <c r="Q249" s="80" t="s">
        <v>397</v>
      </c>
      <c r="R249" s="79">
        <v>11.77</v>
      </c>
      <c r="S249" s="80">
        <v>70593</v>
      </c>
      <c r="T249" s="83">
        <v>57.0688</v>
      </c>
      <c r="U249" s="103">
        <f>T249/S249*1000000</f>
        <v>808.4200983100308</v>
      </c>
      <c r="V249" s="136">
        <v>42767</v>
      </c>
      <c r="W249" s="136">
        <v>43009</v>
      </c>
      <c r="X249" s="79"/>
      <c r="Y249" s="79"/>
      <c r="Z249" s="80"/>
      <c r="AA249" s="81"/>
      <c r="AB249" s="82"/>
      <c r="AC249" s="83"/>
      <c r="AD249" s="103"/>
      <c r="AE249" s="90"/>
      <c r="AF249" s="90"/>
      <c r="AG249" s="235"/>
      <c r="AH249" s="29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3"/>
      <c r="CT249" s="123"/>
      <c r="CU249" s="123"/>
      <c r="CV249" s="123"/>
      <c r="CW249" s="123"/>
      <c r="CX249" s="123"/>
      <c r="CY249" s="123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  <c r="DL249" s="124"/>
      <c r="DM249" s="124"/>
      <c r="DN249" s="124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  <c r="EG249" s="124"/>
      <c r="EH249" s="124"/>
      <c r="EI249" s="124"/>
      <c r="EJ249" s="124"/>
      <c r="EK249" s="124"/>
      <c r="EL249" s="124"/>
      <c r="EM249" s="124"/>
      <c r="EN249" s="124"/>
      <c r="EO249" s="124"/>
      <c r="EP249" s="124"/>
      <c r="EQ249" s="124"/>
      <c r="ER249" s="124"/>
      <c r="ES249" s="124"/>
      <c r="ET249" s="124"/>
      <c r="EU249" s="124"/>
      <c r="EV249" s="124"/>
      <c r="EW249" s="124"/>
      <c r="EX249" s="124"/>
      <c r="EY249" s="124"/>
      <c r="EZ249" s="124"/>
      <c r="FA249" s="124"/>
      <c r="FB249" s="124"/>
      <c r="FC249" s="124"/>
      <c r="FD249" s="124"/>
      <c r="FE249" s="124"/>
      <c r="FF249" s="124"/>
      <c r="FG249" s="124"/>
      <c r="FH249" s="124"/>
      <c r="FI249" s="124"/>
      <c r="FJ249" s="124"/>
      <c r="FK249" s="124"/>
      <c r="FL249" s="124"/>
    </row>
    <row r="250" spans="1:168" s="31" customFormat="1" ht="28.5" customHeight="1">
      <c r="A250" s="234">
        <v>15</v>
      </c>
      <c r="B250" s="235" t="s">
        <v>138</v>
      </c>
      <c r="C250" s="236">
        <v>2.4</v>
      </c>
      <c r="D250" s="333">
        <v>38400</v>
      </c>
      <c r="E250" s="236">
        <v>0.72</v>
      </c>
      <c r="F250" s="334">
        <f>E250/C250*100</f>
        <v>30</v>
      </c>
      <c r="G250" s="236">
        <v>1.68</v>
      </c>
      <c r="H250" s="334">
        <f>G250/C250*100</f>
        <v>70</v>
      </c>
      <c r="I250" s="236">
        <v>1.5</v>
      </c>
      <c r="J250" s="334">
        <f>I250/C250*100</f>
        <v>62.5</v>
      </c>
      <c r="K250" s="235" t="s">
        <v>374</v>
      </c>
      <c r="L250" s="235" t="s">
        <v>375</v>
      </c>
      <c r="M250" s="235"/>
      <c r="N250" s="235"/>
      <c r="O250" s="235" t="s">
        <v>374</v>
      </c>
      <c r="P250" s="235" t="s">
        <v>1029</v>
      </c>
      <c r="Q250" s="335" t="s">
        <v>165</v>
      </c>
      <c r="R250" s="235">
        <v>24</v>
      </c>
      <c r="S250" s="335"/>
      <c r="T250" s="336">
        <v>1.1034</v>
      </c>
      <c r="U250" s="338">
        <f>T250/R250*1000000</f>
        <v>45974.99999999999</v>
      </c>
      <c r="V250" s="339">
        <v>42767</v>
      </c>
      <c r="W250" s="339">
        <v>43009</v>
      </c>
      <c r="X250" s="235"/>
      <c r="Y250" s="235"/>
      <c r="Z250" s="335"/>
      <c r="AA250" s="236"/>
      <c r="AB250" s="334"/>
      <c r="AC250" s="336"/>
      <c r="AD250" s="336"/>
      <c r="AE250" s="337"/>
      <c r="AF250" s="337"/>
      <c r="AG250" s="235" t="s">
        <v>1030</v>
      </c>
      <c r="AH250" s="29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3"/>
      <c r="CT250" s="123"/>
      <c r="CU250" s="123"/>
      <c r="CV250" s="123"/>
      <c r="CW250" s="123"/>
      <c r="CX250" s="123"/>
      <c r="CY250" s="123"/>
      <c r="CZ250" s="124"/>
      <c r="DA250" s="124"/>
      <c r="DB250" s="124"/>
      <c r="DC250" s="124"/>
      <c r="DD250" s="124"/>
      <c r="DE250" s="124"/>
      <c r="DF250" s="124"/>
      <c r="DG250" s="124"/>
      <c r="DH250" s="124"/>
      <c r="DI250" s="124"/>
      <c r="DJ250" s="124"/>
      <c r="DK250" s="124"/>
      <c r="DL250" s="124"/>
      <c r="DM250" s="124"/>
      <c r="DN250" s="124"/>
      <c r="DO250" s="124"/>
      <c r="DP250" s="124"/>
      <c r="DQ250" s="124"/>
      <c r="DR250" s="124"/>
      <c r="DS250" s="124"/>
      <c r="DT250" s="124"/>
      <c r="DU250" s="124"/>
      <c r="DV250" s="124"/>
      <c r="DW250" s="124"/>
      <c r="DX250" s="124"/>
      <c r="DY250" s="124"/>
      <c r="DZ250" s="124"/>
      <c r="EA250" s="124"/>
      <c r="EB250" s="124"/>
      <c r="EC250" s="124"/>
      <c r="ED250" s="124"/>
      <c r="EE250" s="124"/>
      <c r="EF250" s="124"/>
      <c r="EG250" s="124"/>
      <c r="EH250" s="124"/>
      <c r="EI250" s="124"/>
      <c r="EJ250" s="124"/>
      <c r="EK250" s="124"/>
      <c r="EL250" s="124"/>
      <c r="EM250" s="124"/>
      <c r="EN250" s="124"/>
      <c r="EO250" s="124"/>
      <c r="EP250" s="124"/>
      <c r="EQ250" s="124"/>
      <c r="ER250" s="124"/>
      <c r="ES250" s="124"/>
      <c r="ET250" s="124"/>
      <c r="EU250" s="124"/>
      <c r="EV250" s="124"/>
      <c r="EW250" s="124"/>
      <c r="EX250" s="124"/>
      <c r="EY250" s="124"/>
      <c r="EZ250" s="124"/>
      <c r="FA250" s="124"/>
      <c r="FB250" s="124"/>
      <c r="FC250" s="124"/>
      <c r="FD250" s="124"/>
      <c r="FE250" s="124"/>
      <c r="FF250" s="124"/>
      <c r="FG250" s="124"/>
      <c r="FH250" s="124"/>
      <c r="FI250" s="124"/>
      <c r="FJ250" s="124"/>
      <c r="FK250" s="124"/>
      <c r="FL250" s="124"/>
    </row>
    <row r="251" spans="1:168" s="31" customFormat="1" ht="141.75" customHeight="1">
      <c r="A251" s="234"/>
      <c r="B251" s="235"/>
      <c r="C251" s="236"/>
      <c r="D251" s="333"/>
      <c r="E251" s="236"/>
      <c r="F251" s="334"/>
      <c r="G251" s="236"/>
      <c r="H251" s="334"/>
      <c r="I251" s="236"/>
      <c r="J251" s="334"/>
      <c r="K251" s="235"/>
      <c r="L251" s="235"/>
      <c r="M251" s="235"/>
      <c r="N251" s="235"/>
      <c r="O251" s="235"/>
      <c r="P251" s="235"/>
      <c r="Q251" s="335"/>
      <c r="R251" s="235"/>
      <c r="S251" s="335"/>
      <c r="T251" s="336"/>
      <c r="U251" s="338"/>
      <c r="V251" s="339"/>
      <c r="W251" s="339"/>
      <c r="X251" s="235"/>
      <c r="Y251" s="235"/>
      <c r="Z251" s="335"/>
      <c r="AA251" s="236"/>
      <c r="AB251" s="334"/>
      <c r="AC251" s="336"/>
      <c r="AD251" s="336"/>
      <c r="AE251" s="337"/>
      <c r="AF251" s="337"/>
      <c r="AG251" s="235"/>
      <c r="AH251" s="29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2"/>
      <c r="CP251" s="122"/>
      <c r="CQ251" s="122"/>
      <c r="CR251" s="122"/>
      <c r="CS251" s="123"/>
      <c r="CT251" s="123"/>
      <c r="CU251" s="123"/>
      <c r="CV251" s="123"/>
      <c r="CW251" s="123"/>
      <c r="CX251" s="123"/>
      <c r="CY251" s="123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  <c r="DL251" s="124"/>
      <c r="DM251" s="124"/>
      <c r="DN251" s="124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124"/>
      <c r="EB251" s="124"/>
      <c r="EC251" s="124"/>
      <c r="ED251" s="124"/>
      <c r="EE251" s="124"/>
      <c r="EF251" s="124"/>
      <c r="EG251" s="124"/>
      <c r="EH251" s="124"/>
      <c r="EI251" s="124"/>
      <c r="EJ251" s="124"/>
      <c r="EK251" s="124"/>
      <c r="EL251" s="124"/>
      <c r="EM251" s="124"/>
      <c r="EN251" s="124"/>
      <c r="EO251" s="124"/>
      <c r="EP251" s="124"/>
      <c r="EQ251" s="124"/>
      <c r="ER251" s="124"/>
      <c r="ES251" s="124"/>
      <c r="ET251" s="124"/>
      <c r="EU251" s="124"/>
      <c r="EV251" s="124"/>
      <c r="EW251" s="124"/>
      <c r="EX251" s="124"/>
      <c r="EY251" s="124"/>
      <c r="EZ251" s="124"/>
      <c r="FA251" s="124"/>
      <c r="FB251" s="124"/>
      <c r="FC251" s="124"/>
      <c r="FD251" s="124"/>
      <c r="FE251" s="124"/>
      <c r="FF251" s="124"/>
      <c r="FG251" s="124"/>
      <c r="FH251" s="124"/>
      <c r="FI251" s="124"/>
      <c r="FJ251" s="124"/>
      <c r="FK251" s="124"/>
      <c r="FL251" s="124"/>
    </row>
    <row r="252" spans="1:168" s="31" customFormat="1" ht="51">
      <c r="A252" s="234"/>
      <c r="B252" s="235"/>
      <c r="C252" s="236"/>
      <c r="D252" s="333"/>
      <c r="E252" s="236"/>
      <c r="F252" s="334"/>
      <c r="G252" s="236"/>
      <c r="H252" s="334"/>
      <c r="I252" s="236"/>
      <c r="J252" s="334"/>
      <c r="K252" s="235"/>
      <c r="L252" s="235"/>
      <c r="M252" s="235"/>
      <c r="N252" s="235"/>
      <c r="O252" s="235"/>
      <c r="P252" s="79" t="s">
        <v>1136</v>
      </c>
      <c r="Q252" s="80" t="s">
        <v>165</v>
      </c>
      <c r="R252" s="79">
        <v>4</v>
      </c>
      <c r="S252" s="80"/>
      <c r="T252" s="83">
        <v>0.2246</v>
      </c>
      <c r="U252" s="103">
        <f>T252/R252*1000000</f>
        <v>56150</v>
      </c>
      <c r="V252" s="136">
        <v>42767</v>
      </c>
      <c r="W252" s="136">
        <v>43009</v>
      </c>
      <c r="X252" s="89"/>
      <c r="Y252" s="79"/>
      <c r="Z252" s="80"/>
      <c r="AA252" s="86"/>
      <c r="AB252" s="82"/>
      <c r="AC252" s="83"/>
      <c r="AD252" s="83"/>
      <c r="AE252" s="90"/>
      <c r="AF252" s="90"/>
      <c r="AG252" s="235"/>
      <c r="AH252" s="29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3"/>
      <c r="CT252" s="123"/>
      <c r="CU252" s="123"/>
      <c r="CV252" s="123"/>
      <c r="CW252" s="123"/>
      <c r="CX252" s="123"/>
      <c r="CY252" s="123"/>
      <c r="CZ252" s="124"/>
      <c r="DA252" s="124"/>
      <c r="DB252" s="124"/>
      <c r="DC252" s="124"/>
      <c r="DD252" s="124"/>
      <c r="DE252" s="124"/>
      <c r="DF252" s="124"/>
      <c r="DG252" s="124"/>
      <c r="DH252" s="124"/>
      <c r="DI252" s="124"/>
      <c r="DJ252" s="124"/>
      <c r="DK252" s="124"/>
      <c r="DL252" s="124"/>
      <c r="DM252" s="124"/>
      <c r="DN252" s="124"/>
      <c r="DO252" s="124"/>
      <c r="DP252" s="124"/>
      <c r="DQ252" s="124"/>
      <c r="DR252" s="124"/>
      <c r="DS252" s="124"/>
      <c r="DT252" s="124"/>
      <c r="DU252" s="124"/>
      <c r="DV252" s="124"/>
      <c r="DW252" s="124"/>
      <c r="DX252" s="124"/>
      <c r="DY252" s="124"/>
      <c r="DZ252" s="124"/>
      <c r="EA252" s="124"/>
      <c r="EB252" s="124"/>
      <c r="EC252" s="124"/>
      <c r="ED252" s="124"/>
      <c r="EE252" s="124"/>
      <c r="EF252" s="124"/>
      <c r="EG252" s="124"/>
      <c r="EH252" s="124"/>
      <c r="EI252" s="124"/>
      <c r="EJ252" s="124"/>
      <c r="EK252" s="124"/>
      <c r="EL252" s="124"/>
      <c r="EM252" s="124"/>
      <c r="EN252" s="124"/>
      <c r="EO252" s="124"/>
      <c r="EP252" s="124"/>
      <c r="EQ252" s="124"/>
      <c r="ER252" s="124"/>
      <c r="ES252" s="124"/>
      <c r="ET252" s="124"/>
      <c r="EU252" s="124"/>
      <c r="EV252" s="124"/>
      <c r="EW252" s="124"/>
      <c r="EX252" s="124"/>
      <c r="EY252" s="124"/>
      <c r="EZ252" s="124"/>
      <c r="FA252" s="124"/>
      <c r="FB252" s="124"/>
      <c r="FC252" s="124"/>
      <c r="FD252" s="124"/>
      <c r="FE252" s="124"/>
      <c r="FF252" s="124"/>
      <c r="FG252" s="124"/>
      <c r="FH252" s="124"/>
      <c r="FI252" s="124"/>
      <c r="FJ252" s="124"/>
      <c r="FK252" s="124"/>
      <c r="FL252" s="124"/>
    </row>
    <row r="253" spans="1:168" s="31" customFormat="1" ht="25.5">
      <c r="A253" s="234"/>
      <c r="B253" s="235"/>
      <c r="C253" s="236"/>
      <c r="D253" s="333"/>
      <c r="E253" s="236"/>
      <c r="F253" s="334"/>
      <c r="G253" s="236"/>
      <c r="H253" s="334"/>
      <c r="I253" s="236"/>
      <c r="J253" s="334"/>
      <c r="K253" s="235"/>
      <c r="L253" s="235"/>
      <c r="M253" s="235"/>
      <c r="N253" s="235"/>
      <c r="O253" s="235"/>
      <c r="P253" s="79" t="s">
        <v>1118</v>
      </c>
      <c r="Q253" s="80" t="s">
        <v>165</v>
      </c>
      <c r="R253" s="79">
        <v>1</v>
      </c>
      <c r="S253" s="80"/>
      <c r="T253" s="83">
        <v>0.1324</v>
      </c>
      <c r="U253" s="103">
        <f>T253/R253*1000000</f>
        <v>132400</v>
      </c>
      <c r="V253" s="136">
        <v>42767</v>
      </c>
      <c r="W253" s="136">
        <v>43009</v>
      </c>
      <c r="X253" s="89"/>
      <c r="Y253" s="79"/>
      <c r="Z253" s="80"/>
      <c r="AA253" s="86"/>
      <c r="AB253" s="82"/>
      <c r="AC253" s="83"/>
      <c r="AD253" s="83"/>
      <c r="AE253" s="90"/>
      <c r="AF253" s="90"/>
      <c r="AG253" s="235"/>
      <c r="AH253" s="29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2"/>
      <c r="CA253" s="122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2"/>
      <c r="CP253" s="122"/>
      <c r="CQ253" s="122"/>
      <c r="CR253" s="122"/>
      <c r="CS253" s="123"/>
      <c r="CT253" s="123"/>
      <c r="CU253" s="123"/>
      <c r="CV253" s="123"/>
      <c r="CW253" s="123"/>
      <c r="CX253" s="123"/>
      <c r="CY253" s="123"/>
      <c r="CZ253" s="124"/>
      <c r="DA253" s="124"/>
      <c r="DB253" s="124"/>
      <c r="DC253" s="124"/>
      <c r="DD253" s="124"/>
      <c r="DE253" s="124"/>
      <c r="DF253" s="124"/>
      <c r="DG253" s="124"/>
      <c r="DH253" s="124"/>
      <c r="DI253" s="124"/>
      <c r="DJ253" s="124"/>
      <c r="DK253" s="124"/>
      <c r="DL253" s="124"/>
      <c r="DM253" s="124"/>
      <c r="DN253" s="124"/>
      <c r="DO253" s="124"/>
      <c r="DP253" s="124"/>
      <c r="DQ253" s="124"/>
      <c r="DR253" s="124"/>
      <c r="DS253" s="124"/>
      <c r="DT253" s="124"/>
      <c r="DU253" s="124"/>
      <c r="DV253" s="124"/>
      <c r="DW253" s="124"/>
      <c r="DX253" s="124"/>
      <c r="DY253" s="124"/>
      <c r="DZ253" s="124"/>
      <c r="EA253" s="124"/>
      <c r="EB253" s="124"/>
      <c r="EC253" s="124"/>
      <c r="ED253" s="124"/>
      <c r="EE253" s="124"/>
      <c r="EF253" s="124"/>
      <c r="EG253" s="124"/>
      <c r="EH253" s="124"/>
      <c r="EI253" s="124"/>
      <c r="EJ253" s="124"/>
      <c r="EK253" s="124"/>
      <c r="EL253" s="124"/>
      <c r="EM253" s="124"/>
      <c r="EN253" s="124"/>
      <c r="EO253" s="124"/>
      <c r="EP253" s="124"/>
      <c r="EQ253" s="124"/>
      <c r="ER253" s="124"/>
      <c r="ES253" s="124"/>
      <c r="ET253" s="124"/>
      <c r="EU253" s="124"/>
      <c r="EV253" s="124"/>
      <c r="EW253" s="124"/>
      <c r="EX253" s="124"/>
      <c r="EY253" s="124"/>
      <c r="EZ253" s="124"/>
      <c r="FA253" s="124"/>
      <c r="FB253" s="124"/>
      <c r="FC253" s="124"/>
      <c r="FD253" s="124"/>
      <c r="FE253" s="124"/>
      <c r="FF253" s="124"/>
      <c r="FG253" s="124"/>
      <c r="FH253" s="124"/>
      <c r="FI253" s="124"/>
      <c r="FJ253" s="124"/>
      <c r="FK253" s="124"/>
      <c r="FL253" s="124"/>
    </row>
    <row r="254" spans="1:168" s="31" customFormat="1" ht="89.25">
      <c r="A254" s="234"/>
      <c r="B254" s="235"/>
      <c r="C254" s="236"/>
      <c r="D254" s="333"/>
      <c r="E254" s="236"/>
      <c r="F254" s="334"/>
      <c r="G254" s="236"/>
      <c r="H254" s="334"/>
      <c r="I254" s="236"/>
      <c r="J254" s="334"/>
      <c r="K254" s="235"/>
      <c r="L254" s="235"/>
      <c r="M254" s="235"/>
      <c r="N254" s="235"/>
      <c r="O254" s="235"/>
      <c r="P254" s="79" t="s">
        <v>1119</v>
      </c>
      <c r="Q254" s="80" t="s">
        <v>165</v>
      </c>
      <c r="R254" s="79">
        <v>3</v>
      </c>
      <c r="S254" s="80"/>
      <c r="T254" s="83">
        <v>0.2488</v>
      </c>
      <c r="U254" s="103">
        <f>T254/R254*1000000</f>
        <v>82933.33333333333</v>
      </c>
      <c r="V254" s="136">
        <v>42767</v>
      </c>
      <c r="W254" s="136">
        <v>43009</v>
      </c>
      <c r="X254" s="89"/>
      <c r="Y254" s="79"/>
      <c r="Z254" s="80"/>
      <c r="AA254" s="86"/>
      <c r="AB254" s="82"/>
      <c r="AC254" s="83"/>
      <c r="AD254" s="83"/>
      <c r="AE254" s="90"/>
      <c r="AF254" s="90"/>
      <c r="AG254" s="235"/>
      <c r="AH254" s="29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2"/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2"/>
      <c r="CP254" s="122"/>
      <c r="CQ254" s="122"/>
      <c r="CR254" s="122"/>
      <c r="CS254" s="123"/>
      <c r="CT254" s="123"/>
      <c r="CU254" s="123"/>
      <c r="CV254" s="123"/>
      <c r="CW254" s="123"/>
      <c r="CX254" s="123"/>
      <c r="CY254" s="123"/>
      <c r="CZ254" s="124"/>
      <c r="DA254" s="124"/>
      <c r="DB254" s="124"/>
      <c r="DC254" s="124"/>
      <c r="DD254" s="124"/>
      <c r="DE254" s="124"/>
      <c r="DF254" s="124"/>
      <c r="DG254" s="124"/>
      <c r="DH254" s="124"/>
      <c r="DI254" s="124"/>
      <c r="DJ254" s="124"/>
      <c r="DK254" s="124"/>
      <c r="DL254" s="124"/>
      <c r="DM254" s="124"/>
      <c r="DN254" s="124"/>
      <c r="DO254" s="124"/>
      <c r="DP254" s="124"/>
      <c r="DQ254" s="124"/>
      <c r="DR254" s="124"/>
      <c r="DS254" s="124"/>
      <c r="DT254" s="124"/>
      <c r="DU254" s="124"/>
      <c r="DV254" s="124"/>
      <c r="DW254" s="124"/>
      <c r="DX254" s="124"/>
      <c r="DY254" s="124"/>
      <c r="DZ254" s="124"/>
      <c r="EA254" s="124"/>
      <c r="EB254" s="124"/>
      <c r="EC254" s="124"/>
      <c r="ED254" s="124"/>
      <c r="EE254" s="124"/>
      <c r="EF254" s="124"/>
      <c r="EG254" s="124"/>
      <c r="EH254" s="124"/>
      <c r="EI254" s="124"/>
      <c r="EJ254" s="124"/>
      <c r="EK254" s="124"/>
      <c r="EL254" s="124"/>
      <c r="EM254" s="124"/>
      <c r="EN254" s="124"/>
      <c r="EO254" s="124"/>
      <c r="EP254" s="124"/>
      <c r="EQ254" s="124"/>
      <c r="ER254" s="124"/>
      <c r="ES254" s="124"/>
      <c r="ET254" s="124"/>
      <c r="EU254" s="124"/>
      <c r="EV254" s="124"/>
      <c r="EW254" s="124"/>
      <c r="EX254" s="124"/>
      <c r="EY254" s="124"/>
      <c r="EZ254" s="124"/>
      <c r="FA254" s="124"/>
      <c r="FB254" s="124"/>
      <c r="FC254" s="124"/>
      <c r="FD254" s="124"/>
      <c r="FE254" s="124"/>
      <c r="FF254" s="124"/>
      <c r="FG254" s="124"/>
      <c r="FH254" s="124"/>
      <c r="FI254" s="124"/>
      <c r="FJ254" s="124"/>
      <c r="FK254" s="124"/>
      <c r="FL254" s="124"/>
    </row>
    <row r="255" spans="1:168" s="31" customFormat="1" ht="13.5" customHeight="1">
      <c r="A255" s="234">
        <v>16</v>
      </c>
      <c r="B255" s="235" t="s">
        <v>376</v>
      </c>
      <c r="C255" s="236">
        <v>2.9</v>
      </c>
      <c r="D255" s="333">
        <v>46400</v>
      </c>
      <c r="E255" s="235">
        <v>1.015</v>
      </c>
      <c r="F255" s="334">
        <f>E255/C255*100</f>
        <v>35</v>
      </c>
      <c r="G255" s="236">
        <v>1.5</v>
      </c>
      <c r="H255" s="334">
        <f>G255/C255*100</f>
        <v>51.724137931034484</v>
      </c>
      <c r="I255" s="236">
        <v>1.4</v>
      </c>
      <c r="J255" s="334">
        <f>I255/C255*100</f>
        <v>48.275862068965516</v>
      </c>
      <c r="K255" s="235" t="s">
        <v>392</v>
      </c>
      <c r="L255" s="235" t="s">
        <v>393</v>
      </c>
      <c r="M255" s="235"/>
      <c r="N255" s="235"/>
      <c r="O255" s="235" t="s">
        <v>392</v>
      </c>
      <c r="P255" s="235" t="s">
        <v>1120</v>
      </c>
      <c r="Q255" s="335" t="s">
        <v>165</v>
      </c>
      <c r="R255" s="235">
        <v>14</v>
      </c>
      <c r="S255" s="335"/>
      <c r="T255" s="336">
        <v>0.898</v>
      </c>
      <c r="U255" s="338">
        <f>T255/R255*1000000</f>
        <v>64142.85714285714</v>
      </c>
      <c r="V255" s="339">
        <v>42767</v>
      </c>
      <c r="W255" s="339">
        <v>43009</v>
      </c>
      <c r="X255" s="235"/>
      <c r="Y255" s="235"/>
      <c r="Z255" s="235"/>
      <c r="AA255" s="236"/>
      <c r="AB255" s="334"/>
      <c r="AC255" s="235"/>
      <c r="AD255" s="235"/>
      <c r="AE255" s="235"/>
      <c r="AF255" s="235"/>
      <c r="AG255" s="235" t="s">
        <v>1121</v>
      </c>
      <c r="AH255" s="29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2"/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2"/>
      <c r="CP255" s="122"/>
      <c r="CQ255" s="122"/>
      <c r="CR255" s="122"/>
      <c r="CS255" s="123"/>
      <c r="CT255" s="123"/>
      <c r="CU255" s="123"/>
      <c r="CV255" s="123"/>
      <c r="CW255" s="123"/>
      <c r="CX255" s="123"/>
      <c r="CY255" s="123"/>
      <c r="CZ255" s="124"/>
      <c r="DA255" s="124"/>
      <c r="DB255" s="124"/>
      <c r="DC255" s="124"/>
      <c r="DD255" s="124"/>
      <c r="DE255" s="124"/>
      <c r="DF255" s="124"/>
      <c r="DG255" s="124"/>
      <c r="DH255" s="124"/>
      <c r="DI255" s="124"/>
      <c r="DJ255" s="124"/>
      <c r="DK255" s="124"/>
      <c r="DL255" s="124"/>
      <c r="DM255" s="124"/>
      <c r="DN255" s="124"/>
      <c r="DO255" s="124"/>
      <c r="DP255" s="124"/>
      <c r="DQ255" s="124"/>
      <c r="DR255" s="124"/>
      <c r="DS255" s="124"/>
      <c r="DT255" s="124"/>
      <c r="DU255" s="124"/>
      <c r="DV255" s="124"/>
      <c r="DW255" s="124"/>
      <c r="DX255" s="124"/>
      <c r="DY255" s="124"/>
      <c r="DZ255" s="124"/>
      <c r="EA255" s="124"/>
      <c r="EB255" s="124"/>
      <c r="EC255" s="124"/>
      <c r="ED255" s="124"/>
      <c r="EE255" s="124"/>
      <c r="EF255" s="124"/>
      <c r="EG255" s="124"/>
      <c r="EH255" s="124"/>
      <c r="EI255" s="124"/>
      <c r="EJ255" s="124"/>
      <c r="EK255" s="124"/>
      <c r="EL255" s="124"/>
      <c r="EM255" s="124"/>
      <c r="EN255" s="124"/>
      <c r="EO255" s="124"/>
      <c r="EP255" s="124"/>
      <c r="EQ255" s="124"/>
      <c r="ER255" s="124"/>
      <c r="ES255" s="124"/>
      <c r="ET255" s="124"/>
      <c r="EU255" s="124"/>
      <c r="EV255" s="124"/>
      <c r="EW255" s="124"/>
      <c r="EX255" s="124"/>
      <c r="EY255" s="124"/>
      <c r="EZ255" s="124"/>
      <c r="FA255" s="124"/>
      <c r="FB255" s="124"/>
      <c r="FC255" s="124"/>
      <c r="FD255" s="124"/>
      <c r="FE255" s="124"/>
      <c r="FF255" s="124"/>
      <c r="FG255" s="124"/>
      <c r="FH255" s="124"/>
      <c r="FI255" s="124"/>
      <c r="FJ255" s="124"/>
      <c r="FK255" s="124"/>
      <c r="FL255" s="124"/>
    </row>
    <row r="256" spans="1:168" s="31" customFormat="1" ht="315.75" customHeight="1">
      <c r="A256" s="234"/>
      <c r="B256" s="235"/>
      <c r="C256" s="236"/>
      <c r="D256" s="333"/>
      <c r="E256" s="235"/>
      <c r="F256" s="334"/>
      <c r="G256" s="236"/>
      <c r="H256" s="334"/>
      <c r="I256" s="236"/>
      <c r="J256" s="334"/>
      <c r="K256" s="235"/>
      <c r="L256" s="235"/>
      <c r="M256" s="235"/>
      <c r="N256" s="235"/>
      <c r="O256" s="235"/>
      <c r="P256" s="235"/>
      <c r="Q256" s="335"/>
      <c r="R256" s="235"/>
      <c r="S256" s="335"/>
      <c r="T256" s="336"/>
      <c r="U256" s="338"/>
      <c r="V256" s="339"/>
      <c r="W256" s="339"/>
      <c r="X256" s="235"/>
      <c r="Y256" s="235"/>
      <c r="Z256" s="235"/>
      <c r="AA256" s="236"/>
      <c r="AB256" s="334"/>
      <c r="AC256" s="235"/>
      <c r="AD256" s="235"/>
      <c r="AE256" s="235"/>
      <c r="AF256" s="235"/>
      <c r="AG256" s="235"/>
      <c r="AH256" s="29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3"/>
      <c r="CT256" s="123"/>
      <c r="CU256" s="123"/>
      <c r="CV256" s="123"/>
      <c r="CW256" s="123"/>
      <c r="CX256" s="123"/>
      <c r="CY256" s="123"/>
      <c r="CZ256" s="124"/>
      <c r="DA256" s="124"/>
      <c r="DB256" s="124"/>
      <c r="DC256" s="124"/>
      <c r="DD256" s="124"/>
      <c r="DE256" s="124"/>
      <c r="DF256" s="124"/>
      <c r="DG256" s="124"/>
      <c r="DH256" s="124"/>
      <c r="DI256" s="124"/>
      <c r="DJ256" s="124"/>
      <c r="DK256" s="124"/>
      <c r="DL256" s="124"/>
      <c r="DM256" s="124"/>
      <c r="DN256" s="124"/>
      <c r="DO256" s="124"/>
      <c r="DP256" s="124"/>
      <c r="DQ256" s="124"/>
      <c r="DR256" s="124"/>
      <c r="DS256" s="124"/>
      <c r="DT256" s="124"/>
      <c r="DU256" s="124"/>
      <c r="DV256" s="124"/>
      <c r="DW256" s="124"/>
      <c r="DX256" s="124"/>
      <c r="DY256" s="124"/>
      <c r="DZ256" s="124"/>
      <c r="EA256" s="124"/>
      <c r="EB256" s="124"/>
      <c r="EC256" s="124"/>
      <c r="ED256" s="124"/>
      <c r="EE256" s="124"/>
      <c r="EF256" s="124"/>
      <c r="EG256" s="124"/>
      <c r="EH256" s="124"/>
      <c r="EI256" s="124"/>
      <c r="EJ256" s="124"/>
      <c r="EK256" s="124"/>
      <c r="EL256" s="124"/>
      <c r="EM256" s="124"/>
      <c r="EN256" s="124"/>
      <c r="EO256" s="124"/>
      <c r="EP256" s="124"/>
      <c r="EQ256" s="124"/>
      <c r="ER256" s="124"/>
      <c r="ES256" s="124"/>
      <c r="ET256" s="124"/>
      <c r="EU256" s="124"/>
      <c r="EV256" s="124"/>
      <c r="EW256" s="124"/>
      <c r="EX256" s="124"/>
      <c r="EY256" s="124"/>
      <c r="EZ256" s="124"/>
      <c r="FA256" s="124"/>
      <c r="FB256" s="124"/>
      <c r="FC256" s="124"/>
      <c r="FD256" s="124"/>
      <c r="FE256" s="124"/>
      <c r="FF256" s="124"/>
      <c r="FG256" s="124"/>
      <c r="FH256" s="124"/>
      <c r="FI256" s="124"/>
      <c r="FJ256" s="124"/>
      <c r="FK256" s="124"/>
      <c r="FL256" s="124"/>
    </row>
    <row r="257" spans="1:168" s="31" customFormat="1" ht="25.5">
      <c r="A257" s="234"/>
      <c r="B257" s="235"/>
      <c r="C257" s="236"/>
      <c r="D257" s="333"/>
      <c r="E257" s="235"/>
      <c r="F257" s="334"/>
      <c r="G257" s="236"/>
      <c r="H257" s="334"/>
      <c r="I257" s="236"/>
      <c r="J257" s="334"/>
      <c r="K257" s="235"/>
      <c r="L257" s="235"/>
      <c r="M257" s="235"/>
      <c r="N257" s="235"/>
      <c r="O257" s="235"/>
      <c r="P257" s="79" t="s">
        <v>1054</v>
      </c>
      <c r="Q257" s="80" t="s">
        <v>324</v>
      </c>
      <c r="R257" s="79">
        <v>1400</v>
      </c>
      <c r="S257" s="80"/>
      <c r="T257" s="83">
        <v>0.9108</v>
      </c>
      <c r="U257" s="103">
        <f>T257/R257*1000000</f>
        <v>650.5714285714287</v>
      </c>
      <c r="V257" s="136">
        <v>42767</v>
      </c>
      <c r="W257" s="136">
        <v>43009</v>
      </c>
      <c r="X257" s="79"/>
      <c r="Y257" s="79"/>
      <c r="Z257" s="79"/>
      <c r="AA257" s="81"/>
      <c r="AB257" s="82"/>
      <c r="AC257" s="79"/>
      <c r="AD257" s="79"/>
      <c r="AE257" s="79"/>
      <c r="AF257" s="79"/>
      <c r="AG257" s="235"/>
      <c r="AH257" s="29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3"/>
      <c r="CT257" s="123"/>
      <c r="CU257" s="123"/>
      <c r="CV257" s="123"/>
      <c r="CW257" s="123"/>
      <c r="CX257" s="123"/>
      <c r="CY257" s="123"/>
      <c r="CZ257" s="124"/>
      <c r="DA257" s="124"/>
      <c r="DB257" s="124"/>
      <c r="DC257" s="124"/>
      <c r="DD257" s="124"/>
      <c r="DE257" s="124"/>
      <c r="DF257" s="124"/>
      <c r="DG257" s="124"/>
      <c r="DH257" s="124"/>
      <c r="DI257" s="124"/>
      <c r="DJ257" s="124"/>
      <c r="DK257" s="124"/>
      <c r="DL257" s="124"/>
      <c r="DM257" s="124"/>
      <c r="DN257" s="124"/>
      <c r="DO257" s="124"/>
      <c r="DP257" s="124"/>
      <c r="DQ257" s="124"/>
      <c r="DR257" s="124"/>
      <c r="DS257" s="124"/>
      <c r="DT257" s="124"/>
      <c r="DU257" s="124"/>
      <c r="DV257" s="124"/>
      <c r="DW257" s="124"/>
      <c r="DX257" s="124"/>
      <c r="DY257" s="124"/>
      <c r="DZ257" s="124"/>
      <c r="EA257" s="124"/>
      <c r="EB257" s="124"/>
      <c r="EC257" s="124"/>
      <c r="ED257" s="124"/>
      <c r="EE257" s="124"/>
      <c r="EF257" s="124"/>
      <c r="EG257" s="124"/>
      <c r="EH257" s="124"/>
      <c r="EI257" s="124"/>
      <c r="EJ257" s="124"/>
      <c r="EK257" s="124"/>
      <c r="EL257" s="124"/>
      <c r="EM257" s="124"/>
      <c r="EN257" s="124"/>
      <c r="EO257" s="124"/>
      <c r="EP257" s="124"/>
      <c r="EQ257" s="124"/>
      <c r="ER257" s="124"/>
      <c r="ES257" s="124"/>
      <c r="ET257" s="124"/>
      <c r="EU257" s="124"/>
      <c r="EV257" s="124"/>
      <c r="EW257" s="124"/>
      <c r="EX257" s="124"/>
      <c r="EY257" s="124"/>
      <c r="EZ257" s="124"/>
      <c r="FA257" s="124"/>
      <c r="FB257" s="124"/>
      <c r="FC257" s="124"/>
      <c r="FD257" s="124"/>
      <c r="FE257" s="124"/>
      <c r="FF257" s="124"/>
      <c r="FG257" s="124"/>
      <c r="FH257" s="124"/>
      <c r="FI257" s="124"/>
      <c r="FJ257" s="124"/>
      <c r="FK257" s="124"/>
      <c r="FL257" s="124"/>
    </row>
    <row r="258" spans="1:168" s="31" customFormat="1" ht="37.5" customHeight="1">
      <c r="A258" s="234"/>
      <c r="B258" s="235"/>
      <c r="C258" s="236"/>
      <c r="D258" s="333"/>
      <c r="E258" s="235"/>
      <c r="F258" s="334"/>
      <c r="G258" s="236"/>
      <c r="H258" s="334"/>
      <c r="I258" s="236"/>
      <c r="J258" s="334"/>
      <c r="K258" s="235"/>
      <c r="L258" s="235"/>
      <c r="M258" s="235"/>
      <c r="N258" s="235"/>
      <c r="O258" s="235"/>
      <c r="P258" s="79" t="s">
        <v>327</v>
      </c>
      <c r="Q258" s="80" t="s">
        <v>165</v>
      </c>
      <c r="R258" s="79">
        <v>8</v>
      </c>
      <c r="S258" s="80"/>
      <c r="T258" s="83">
        <v>0.7832</v>
      </c>
      <c r="U258" s="103">
        <f>T258/R258*1000000</f>
        <v>97900</v>
      </c>
      <c r="V258" s="136">
        <v>42767</v>
      </c>
      <c r="W258" s="136">
        <v>43009</v>
      </c>
      <c r="X258" s="89"/>
      <c r="Y258" s="79"/>
      <c r="Z258" s="89"/>
      <c r="AA258" s="86"/>
      <c r="AB258" s="87"/>
      <c r="AC258" s="79"/>
      <c r="AD258" s="89"/>
      <c r="AE258" s="89"/>
      <c r="AF258" s="89"/>
      <c r="AG258" s="235"/>
      <c r="AH258" s="29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3"/>
      <c r="CT258" s="123"/>
      <c r="CU258" s="123"/>
      <c r="CV258" s="123"/>
      <c r="CW258" s="123"/>
      <c r="CX258" s="123"/>
      <c r="CY258" s="123"/>
      <c r="CZ258" s="124"/>
      <c r="DA258" s="124"/>
      <c r="DB258" s="124"/>
      <c r="DC258" s="124"/>
      <c r="DD258" s="124"/>
      <c r="DE258" s="124"/>
      <c r="DF258" s="124"/>
      <c r="DG258" s="124"/>
      <c r="DH258" s="124"/>
      <c r="DI258" s="124"/>
      <c r="DJ258" s="124"/>
      <c r="DK258" s="124"/>
      <c r="DL258" s="124"/>
      <c r="DM258" s="124"/>
      <c r="DN258" s="124"/>
      <c r="DO258" s="124"/>
      <c r="DP258" s="124"/>
      <c r="DQ258" s="124"/>
      <c r="DR258" s="124"/>
      <c r="DS258" s="124"/>
      <c r="DT258" s="124"/>
      <c r="DU258" s="124"/>
      <c r="DV258" s="124"/>
      <c r="DW258" s="124"/>
      <c r="DX258" s="124"/>
      <c r="DY258" s="124"/>
      <c r="DZ258" s="124"/>
      <c r="EA258" s="124"/>
      <c r="EB258" s="124"/>
      <c r="EC258" s="124"/>
      <c r="ED258" s="124"/>
      <c r="EE258" s="124"/>
      <c r="EF258" s="124"/>
      <c r="EG258" s="124"/>
      <c r="EH258" s="124"/>
      <c r="EI258" s="124"/>
      <c r="EJ258" s="124"/>
      <c r="EK258" s="124"/>
      <c r="EL258" s="124"/>
      <c r="EM258" s="124"/>
      <c r="EN258" s="124"/>
      <c r="EO258" s="124"/>
      <c r="EP258" s="124"/>
      <c r="EQ258" s="124"/>
      <c r="ER258" s="124"/>
      <c r="ES258" s="124"/>
      <c r="ET258" s="124"/>
      <c r="EU258" s="124"/>
      <c r="EV258" s="124"/>
      <c r="EW258" s="124"/>
      <c r="EX258" s="124"/>
      <c r="EY258" s="124"/>
      <c r="EZ258" s="124"/>
      <c r="FA258" s="124"/>
      <c r="FB258" s="124"/>
      <c r="FC258" s="124"/>
      <c r="FD258" s="124"/>
      <c r="FE258" s="124"/>
      <c r="FF258" s="124"/>
      <c r="FG258" s="124"/>
      <c r="FH258" s="124"/>
      <c r="FI258" s="124"/>
      <c r="FJ258" s="124"/>
      <c r="FK258" s="124"/>
      <c r="FL258" s="124"/>
    </row>
    <row r="259" spans="1:168" s="31" customFormat="1" ht="87" customHeight="1">
      <c r="A259" s="234"/>
      <c r="B259" s="235"/>
      <c r="C259" s="236"/>
      <c r="D259" s="333"/>
      <c r="E259" s="235"/>
      <c r="F259" s="334"/>
      <c r="G259" s="236"/>
      <c r="H259" s="334"/>
      <c r="I259" s="236"/>
      <c r="J259" s="334"/>
      <c r="K259" s="235"/>
      <c r="L259" s="235"/>
      <c r="M259" s="235"/>
      <c r="N259" s="235"/>
      <c r="O259" s="235"/>
      <c r="P259" s="79" t="s">
        <v>1057</v>
      </c>
      <c r="Q259" s="80" t="s">
        <v>165</v>
      </c>
      <c r="R259" s="79">
        <v>2</v>
      </c>
      <c r="S259" s="80"/>
      <c r="T259" s="83">
        <v>0.1659</v>
      </c>
      <c r="U259" s="103">
        <f>T259/R259*1000000</f>
        <v>82950</v>
      </c>
      <c r="V259" s="136">
        <v>42767</v>
      </c>
      <c r="W259" s="136">
        <v>43009</v>
      </c>
      <c r="X259" s="89"/>
      <c r="Y259" s="79"/>
      <c r="Z259" s="89"/>
      <c r="AA259" s="86"/>
      <c r="AB259" s="87"/>
      <c r="AC259" s="79"/>
      <c r="AD259" s="89"/>
      <c r="AE259" s="89"/>
      <c r="AF259" s="89"/>
      <c r="AG259" s="235"/>
      <c r="AH259" s="29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2"/>
      <c r="CA259" s="122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2"/>
      <c r="CP259" s="122"/>
      <c r="CQ259" s="122"/>
      <c r="CR259" s="122"/>
      <c r="CS259" s="123"/>
      <c r="CT259" s="123"/>
      <c r="CU259" s="123"/>
      <c r="CV259" s="123"/>
      <c r="CW259" s="123"/>
      <c r="CX259" s="123"/>
      <c r="CY259" s="123"/>
      <c r="CZ259" s="124"/>
      <c r="DA259" s="124"/>
      <c r="DB259" s="124"/>
      <c r="DC259" s="124"/>
      <c r="DD259" s="124"/>
      <c r="DE259" s="124"/>
      <c r="DF259" s="124"/>
      <c r="DG259" s="124"/>
      <c r="DH259" s="124"/>
      <c r="DI259" s="124"/>
      <c r="DJ259" s="124"/>
      <c r="DK259" s="124"/>
      <c r="DL259" s="124"/>
      <c r="DM259" s="124"/>
      <c r="DN259" s="124"/>
      <c r="DO259" s="124"/>
      <c r="DP259" s="124"/>
      <c r="DQ259" s="124"/>
      <c r="DR259" s="124"/>
      <c r="DS259" s="124"/>
      <c r="DT259" s="124"/>
      <c r="DU259" s="124"/>
      <c r="DV259" s="124"/>
      <c r="DW259" s="124"/>
      <c r="DX259" s="124"/>
      <c r="DY259" s="124"/>
      <c r="DZ259" s="124"/>
      <c r="EA259" s="124"/>
      <c r="EB259" s="124"/>
      <c r="EC259" s="124"/>
      <c r="ED259" s="124"/>
      <c r="EE259" s="124"/>
      <c r="EF259" s="124"/>
      <c r="EG259" s="124"/>
      <c r="EH259" s="124"/>
      <c r="EI259" s="124"/>
      <c r="EJ259" s="124"/>
      <c r="EK259" s="124"/>
      <c r="EL259" s="124"/>
      <c r="EM259" s="124"/>
      <c r="EN259" s="124"/>
      <c r="EO259" s="124"/>
      <c r="EP259" s="124"/>
      <c r="EQ259" s="124"/>
      <c r="ER259" s="124"/>
      <c r="ES259" s="124"/>
      <c r="ET259" s="124"/>
      <c r="EU259" s="124"/>
      <c r="EV259" s="124"/>
      <c r="EW259" s="124"/>
      <c r="EX259" s="124"/>
      <c r="EY259" s="124"/>
      <c r="EZ259" s="124"/>
      <c r="FA259" s="124"/>
      <c r="FB259" s="124"/>
      <c r="FC259" s="124"/>
      <c r="FD259" s="124"/>
      <c r="FE259" s="124"/>
      <c r="FF259" s="124"/>
      <c r="FG259" s="124"/>
      <c r="FH259" s="124"/>
      <c r="FI259" s="124"/>
      <c r="FJ259" s="124"/>
      <c r="FK259" s="124"/>
      <c r="FL259" s="124"/>
    </row>
    <row r="260" spans="1:168" s="31" customFormat="1" ht="354.75" customHeight="1">
      <c r="A260" s="234"/>
      <c r="B260" s="235"/>
      <c r="C260" s="236"/>
      <c r="D260" s="333"/>
      <c r="E260" s="235"/>
      <c r="F260" s="334"/>
      <c r="G260" s="236"/>
      <c r="H260" s="334"/>
      <c r="I260" s="236"/>
      <c r="J260" s="334"/>
      <c r="K260" s="235"/>
      <c r="L260" s="235"/>
      <c r="M260" s="235"/>
      <c r="N260" s="235"/>
      <c r="O260" s="235"/>
      <c r="P260" s="79" t="s">
        <v>1058</v>
      </c>
      <c r="Q260" s="80" t="s">
        <v>165</v>
      </c>
      <c r="R260" s="79">
        <v>49</v>
      </c>
      <c r="S260" s="80"/>
      <c r="T260" s="83">
        <v>0.1752</v>
      </c>
      <c r="U260" s="103">
        <f>T260/R260*1000000</f>
        <v>3575.5102040816328</v>
      </c>
      <c r="V260" s="136">
        <v>42767</v>
      </c>
      <c r="W260" s="136">
        <v>43009</v>
      </c>
      <c r="X260" s="89"/>
      <c r="Y260" s="79"/>
      <c r="Z260" s="89"/>
      <c r="AA260" s="86"/>
      <c r="AB260" s="87"/>
      <c r="AC260" s="79"/>
      <c r="AD260" s="89"/>
      <c r="AE260" s="89"/>
      <c r="AF260" s="89"/>
      <c r="AG260" s="235"/>
      <c r="AH260" s="29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2"/>
      <c r="CA260" s="122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2"/>
      <c r="CP260" s="122"/>
      <c r="CQ260" s="122"/>
      <c r="CR260" s="122"/>
      <c r="CS260" s="123"/>
      <c r="CT260" s="123"/>
      <c r="CU260" s="123"/>
      <c r="CV260" s="123"/>
      <c r="CW260" s="123"/>
      <c r="CX260" s="123"/>
      <c r="CY260" s="123"/>
      <c r="CZ260" s="124"/>
      <c r="DA260" s="124"/>
      <c r="DB260" s="124"/>
      <c r="DC260" s="124"/>
      <c r="DD260" s="124"/>
      <c r="DE260" s="124"/>
      <c r="DF260" s="124"/>
      <c r="DG260" s="124"/>
      <c r="DH260" s="124"/>
      <c r="DI260" s="124"/>
      <c r="DJ260" s="124"/>
      <c r="DK260" s="124"/>
      <c r="DL260" s="124"/>
      <c r="DM260" s="124"/>
      <c r="DN260" s="124"/>
      <c r="DO260" s="124"/>
      <c r="DP260" s="124"/>
      <c r="DQ260" s="124"/>
      <c r="DR260" s="124"/>
      <c r="DS260" s="124"/>
      <c r="DT260" s="124"/>
      <c r="DU260" s="124"/>
      <c r="DV260" s="124"/>
      <c r="DW260" s="124"/>
      <c r="DX260" s="124"/>
      <c r="DY260" s="124"/>
      <c r="DZ260" s="124"/>
      <c r="EA260" s="124"/>
      <c r="EB260" s="124"/>
      <c r="EC260" s="124"/>
      <c r="ED260" s="124"/>
      <c r="EE260" s="124"/>
      <c r="EF260" s="124"/>
      <c r="EG260" s="124"/>
      <c r="EH260" s="124"/>
      <c r="EI260" s="124"/>
      <c r="EJ260" s="124"/>
      <c r="EK260" s="124"/>
      <c r="EL260" s="124"/>
      <c r="EM260" s="124"/>
      <c r="EN260" s="124"/>
      <c r="EO260" s="124"/>
      <c r="EP260" s="124"/>
      <c r="EQ260" s="124"/>
      <c r="ER260" s="124"/>
      <c r="ES260" s="124"/>
      <c r="ET260" s="124"/>
      <c r="EU260" s="124"/>
      <c r="EV260" s="124"/>
      <c r="EW260" s="124"/>
      <c r="EX260" s="124"/>
      <c r="EY260" s="124"/>
      <c r="EZ260" s="124"/>
      <c r="FA260" s="124"/>
      <c r="FB260" s="124"/>
      <c r="FC260" s="124"/>
      <c r="FD260" s="124"/>
      <c r="FE260" s="124"/>
      <c r="FF260" s="124"/>
      <c r="FG260" s="124"/>
      <c r="FH260" s="124"/>
      <c r="FI260" s="124"/>
      <c r="FJ260" s="124"/>
      <c r="FK260" s="124"/>
      <c r="FL260" s="124"/>
    </row>
    <row r="261" spans="1:168" s="31" customFormat="1" ht="15" customHeight="1">
      <c r="A261" s="234">
        <v>17</v>
      </c>
      <c r="B261" s="235" t="s">
        <v>382</v>
      </c>
      <c r="C261" s="236">
        <v>2.8</v>
      </c>
      <c r="D261" s="333">
        <v>44800</v>
      </c>
      <c r="E261" s="236">
        <v>1.26</v>
      </c>
      <c r="F261" s="334">
        <f>E261/C261*100</f>
        <v>45</v>
      </c>
      <c r="G261" s="236">
        <v>1.5</v>
      </c>
      <c r="H261" s="334">
        <f>G261/C261*100</f>
        <v>53.57142857142857</v>
      </c>
      <c r="I261" s="236">
        <v>1.4</v>
      </c>
      <c r="J261" s="334">
        <f>I261/C261*100</f>
        <v>50</v>
      </c>
      <c r="K261" s="235" t="s">
        <v>394</v>
      </c>
      <c r="L261" s="235" t="s">
        <v>395</v>
      </c>
      <c r="M261" s="235"/>
      <c r="N261" s="235"/>
      <c r="O261" s="235" t="s">
        <v>394</v>
      </c>
      <c r="P261" s="235" t="s">
        <v>1122</v>
      </c>
      <c r="Q261" s="335" t="s">
        <v>165</v>
      </c>
      <c r="R261" s="235">
        <v>16</v>
      </c>
      <c r="S261" s="335"/>
      <c r="T261" s="336">
        <v>0.0856</v>
      </c>
      <c r="U261" s="338">
        <f>T261/R261*1000000</f>
        <v>5350</v>
      </c>
      <c r="V261" s="339">
        <v>42767</v>
      </c>
      <c r="W261" s="339">
        <v>43009</v>
      </c>
      <c r="X261" s="235"/>
      <c r="Y261" s="235"/>
      <c r="Z261" s="235"/>
      <c r="AA261" s="236"/>
      <c r="AB261" s="334"/>
      <c r="AC261" s="235"/>
      <c r="AD261" s="235"/>
      <c r="AE261" s="235"/>
      <c r="AF261" s="235"/>
      <c r="AG261" s="235" t="s">
        <v>1123</v>
      </c>
      <c r="AH261" s="29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2"/>
      <c r="CA261" s="122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3"/>
      <c r="CT261" s="123"/>
      <c r="CU261" s="123"/>
      <c r="CV261" s="123"/>
      <c r="CW261" s="123"/>
      <c r="CX261" s="123"/>
      <c r="CY261" s="123"/>
      <c r="CZ261" s="124"/>
      <c r="DA261" s="124"/>
      <c r="DB261" s="124"/>
      <c r="DC261" s="124"/>
      <c r="DD261" s="124"/>
      <c r="DE261" s="124"/>
      <c r="DF261" s="124"/>
      <c r="DG261" s="124"/>
      <c r="DH261" s="124"/>
      <c r="DI261" s="124"/>
      <c r="DJ261" s="124"/>
      <c r="DK261" s="124"/>
      <c r="DL261" s="124"/>
      <c r="DM261" s="124"/>
      <c r="DN261" s="124"/>
      <c r="DO261" s="124"/>
      <c r="DP261" s="124"/>
      <c r="DQ261" s="124"/>
      <c r="DR261" s="124"/>
      <c r="DS261" s="124"/>
      <c r="DT261" s="124"/>
      <c r="DU261" s="124"/>
      <c r="DV261" s="124"/>
      <c r="DW261" s="124"/>
      <c r="DX261" s="124"/>
      <c r="DY261" s="124"/>
      <c r="DZ261" s="124"/>
      <c r="EA261" s="124"/>
      <c r="EB261" s="124"/>
      <c r="EC261" s="124"/>
      <c r="ED261" s="124"/>
      <c r="EE261" s="124"/>
      <c r="EF261" s="124"/>
      <c r="EG261" s="124"/>
      <c r="EH261" s="124"/>
      <c r="EI261" s="124"/>
      <c r="EJ261" s="124"/>
      <c r="EK261" s="124"/>
      <c r="EL261" s="124"/>
      <c r="EM261" s="124"/>
      <c r="EN261" s="124"/>
      <c r="EO261" s="124"/>
      <c r="EP261" s="124"/>
      <c r="EQ261" s="124"/>
      <c r="ER261" s="124"/>
      <c r="ES261" s="124"/>
      <c r="ET261" s="124"/>
      <c r="EU261" s="124"/>
      <c r="EV261" s="124"/>
      <c r="EW261" s="124"/>
      <c r="EX261" s="124"/>
      <c r="EY261" s="124"/>
      <c r="EZ261" s="124"/>
      <c r="FA261" s="124"/>
      <c r="FB261" s="124"/>
      <c r="FC261" s="124"/>
      <c r="FD261" s="124"/>
      <c r="FE261" s="124"/>
      <c r="FF261" s="124"/>
      <c r="FG261" s="124"/>
      <c r="FH261" s="124"/>
      <c r="FI261" s="124"/>
      <c r="FJ261" s="124"/>
      <c r="FK261" s="124"/>
      <c r="FL261" s="124"/>
    </row>
    <row r="262" spans="1:168" s="31" customFormat="1" ht="63.75" customHeight="1">
      <c r="A262" s="234"/>
      <c r="B262" s="235"/>
      <c r="C262" s="236"/>
      <c r="D262" s="333"/>
      <c r="E262" s="236"/>
      <c r="F262" s="334"/>
      <c r="G262" s="236"/>
      <c r="H262" s="334"/>
      <c r="I262" s="236"/>
      <c r="J262" s="334"/>
      <c r="K262" s="235"/>
      <c r="L262" s="235"/>
      <c r="M262" s="235"/>
      <c r="N262" s="235"/>
      <c r="O262" s="235"/>
      <c r="P262" s="235"/>
      <c r="Q262" s="335"/>
      <c r="R262" s="235"/>
      <c r="S262" s="335"/>
      <c r="T262" s="336"/>
      <c r="U262" s="338"/>
      <c r="V262" s="339"/>
      <c r="W262" s="339"/>
      <c r="X262" s="235"/>
      <c r="Y262" s="235"/>
      <c r="Z262" s="235"/>
      <c r="AA262" s="236"/>
      <c r="AB262" s="334"/>
      <c r="AC262" s="235"/>
      <c r="AD262" s="235"/>
      <c r="AE262" s="235"/>
      <c r="AF262" s="235"/>
      <c r="AG262" s="235"/>
      <c r="AH262" s="29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3"/>
      <c r="CT262" s="123"/>
      <c r="CU262" s="123"/>
      <c r="CV262" s="123"/>
      <c r="CW262" s="123"/>
      <c r="CX262" s="123"/>
      <c r="CY262" s="123"/>
      <c r="CZ262" s="124"/>
      <c r="DA262" s="124"/>
      <c r="DB262" s="124"/>
      <c r="DC262" s="124"/>
      <c r="DD262" s="124"/>
      <c r="DE262" s="124"/>
      <c r="DF262" s="124"/>
      <c r="DG262" s="124"/>
      <c r="DH262" s="124"/>
      <c r="DI262" s="124"/>
      <c r="DJ262" s="124"/>
      <c r="DK262" s="124"/>
      <c r="DL262" s="124"/>
      <c r="DM262" s="124"/>
      <c r="DN262" s="124"/>
      <c r="DO262" s="124"/>
      <c r="DP262" s="124"/>
      <c r="DQ262" s="124"/>
      <c r="DR262" s="124"/>
      <c r="DS262" s="124"/>
      <c r="DT262" s="124"/>
      <c r="DU262" s="124"/>
      <c r="DV262" s="124"/>
      <c r="DW262" s="124"/>
      <c r="DX262" s="124"/>
      <c r="DY262" s="124"/>
      <c r="DZ262" s="124"/>
      <c r="EA262" s="124"/>
      <c r="EB262" s="124"/>
      <c r="EC262" s="124"/>
      <c r="ED262" s="124"/>
      <c r="EE262" s="124"/>
      <c r="EF262" s="124"/>
      <c r="EG262" s="124"/>
      <c r="EH262" s="124"/>
      <c r="EI262" s="124"/>
      <c r="EJ262" s="124"/>
      <c r="EK262" s="124"/>
      <c r="EL262" s="124"/>
      <c r="EM262" s="124"/>
      <c r="EN262" s="124"/>
      <c r="EO262" s="124"/>
      <c r="EP262" s="124"/>
      <c r="EQ262" s="124"/>
      <c r="ER262" s="124"/>
      <c r="ES262" s="124"/>
      <c r="ET262" s="124"/>
      <c r="EU262" s="124"/>
      <c r="EV262" s="124"/>
      <c r="EW262" s="124"/>
      <c r="EX262" s="124"/>
      <c r="EY262" s="124"/>
      <c r="EZ262" s="124"/>
      <c r="FA262" s="124"/>
      <c r="FB262" s="124"/>
      <c r="FC262" s="124"/>
      <c r="FD262" s="124"/>
      <c r="FE262" s="124"/>
      <c r="FF262" s="124"/>
      <c r="FG262" s="124"/>
      <c r="FH262" s="124"/>
      <c r="FI262" s="124"/>
      <c r="FJ262" s="124"/>
      <c r="FK262" s="124"/>
      <c r="FL262" s="124"/>
    </row>
    <row r="263" spans="1:168" s="31" customFormat="1" ht="51" customHeight="1">
      <c r="A263" s="234"/>
      <c r="B263" s="235"/>
      <c r="C263" s="236"/>
      <c r="D263" s="333"/>
      <c r="E263" s="236"/>
      <c r="F263" s="334"/>
      <c r="G263" s="236"/>
      <c r="H263" s="334"/>
      <c r="I263" s="236"/>
      <c r="J263" s="334"/>
      <c r="K263" s="235"/>
      <c r="L263" s="235"/>
      <c r="M263" s="235"/>
      <c r="N263" s="235"/>
      <c r="O263" s="235"/>
      <c r="P263" s="79" t="s">
        <v>1059</v>
      </c>
      <c r="Q263" s="80" t="s">
        <v>165</v>
      </c>
      <c r="R263" s="79">
        <v>32</v>
      </c>
      <c r="S263" s="80"/>
      <c r="T263" s="83">
        <v>1.4712</v>
      </c>
      <c r="U263" s="103">
        <f>T263/R263*1000000</f>
        <v>45975</v>
      </c>
      <c r="V263" s="136">
        <v>42767</v>
      </c>
      <c r="W263" s="136">
        <v>43009</v>
      </c>
      <c r="X263" s="89"/>
      <c r="Y263" s="79"/>
      <c r="Z263" s="80"/>
      <c r="AA263" s="86"/>
      <c r="AB263" s="82"/>
      <c r="AC263" s="83"/>
      <c r="AD263" s="83"/>
      <c r="AE263" s="90"/>
      <c r="AF263" s="90"/>
      <c r="AG263" s="235"/>
      <c r="AH263" s="29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3"/>
      <c r="CT263" s="123"/>
      <c r="CU263" s="123"/>
      <c r="CV263" s="123"/>
      <c r="CW263" s="123"/>
      <c r="CX263" s="123"/>
      <c r="CY263" s="123"/>
      <c r="CZ263" s="124"/>
      <c r="DA263" s="124"/>
      <c r="DB263" s="124"/>
      <c r="DC263" s="124"/>
      <c r="DD263" s="124"/>
      <c r="DE263" s="124"/>
      <c r="DF263" s="124"/>
      <c r="DG263" s="124"/>
      <c r="DH263" s="124"/>
      <c r="DI263" s="124"/>
      <c r="DJ263" s="124"/>
      <c r="DK263" s="124"/>
      <c r="DL263" s="124"/>
      <c r="DM263" s="124"/>
      <c r="DN263" s="124"/>
      <c r="DO263" s="124"/>
      <c r="DP263" s="124"/>
      <c r="DQ263" s="124"/>
      <c r="DR263" s="124"/>
      <c r="DS263" s="124"/>
      <c r="DT263" s="124"/>
      <c r="DU263" s="124"/>
      <c r="DV263" s="124"/>
      <c r="DW263" s="124"/>
      <c r="DX263" s="124"/>
      <c r="DY263" s="124"/>
      <c r="DZ263" s="124"/>
      <c r="EA263" s="124"/>
      <c r="EB263" s="124"/>
      <c r="EC263" s="124"/>
      <c r="ED263" s="124"/>
      <c r="EE263" s="124"/>
      <c r="EF263" s="124"/>
      <c r="EG263" s="124"/>
      <c r="EH263" s="124"/>
      <c r="EI263" s="124"/>
      <c r="EJ263" s="124"/>
      <c r="EK263" s="124"/>
      <c r="EL263" s="124"/>
      <c r="EM263" s="124"/>
      <c r="EN263" s="124"/>
      <c r="EO263" s="124"/>
      <c r="EP263" s="124"/>
      <c r="EQ263" s="124"/>
      <c r="ER263" s="124"/>
      <c r="ES263" s="124"/>
      <c r="ET263" s="124"/>
      <c r="EU263" s="124"/>
      <c r="EV263" s="124"/>
      <c r="EW263" s="124"/>
      <c r="EX263" s="124"/>
      <c r="EY263" s="124"/>
      <c r="EZ263" s="124"/>
      <c r="FA263" s="124"/>
      <c r="FB263" s="124"/>
      <c r="FC263" s="124"/>
      <c r="FD263" s="124"/>
      <c r="FE263" s="124"/>
      <c r="FF263" s="124"/>
      <c r="FG263" s="124"/>
      <c r="FH263" s="124"/>
      <c r="FI263" s="124"/>
      <c r="FJ263" s="124"/>
      <c r="FK263" s="124"/>
      <c r="FL263" s="124"/>
    </row>
    <row r="264" spans="1:168" s="31" customFormat="1" ht="115.5" customHeight="1">
      <c r="A264" s="234"/>
      <c r="B264" s="235"/>
      <c r="C264" s="236"/>
      <c r="D264" s="333"/>
      <c r="E264" s="236"/>
      <c r="F264" s="334"/>
      <c r="G264" s="236"/>
      <c r="H264" s="334"/>
      <c r="I264" s="236"/>
      <c r="J264" s="334"/>
      <c r="K264" s="235"/>
      <c r="L264" s="235"/>
      <c r="M264" s="235"/>
      <c r="N264" s="235"/>
      <c r="O264" s="235"/>
      <c r="P264" s="79" t="s">
        <v>1054</v>
      </c>
      <c r="Q264" s="80" t="s">
        <v>324</v>
      </c>
      <c r="R264" s="79">
        <v>2971</v>
      </c>
      <c r="S264" s="80"/>
      <c r="T264" s="83">
        <v>1.9328</v>
      </c>
      <c r="U264" s="103">
        <f>T264/R264*1000000</f>
        <v>650.5553685627735</v>
      </c>
      <c r="V264" s="136">
        <v>42768</v>
      </c>
      <c r="W264" s="136">
        <v>43010</v>
      </c>
      <c r="X264" s="89"/>
      <c r="Y264" s="79"/>
      <c r="Z264" s="80"/>
      <c r="AA264" s="86"/>
      <c r="AB264" s="82"/>
      <c r="AC264" s="83"/>
      <c r="AD264" s="83"/>
      <c r="AE264" s="90"/>
      <c r="AF264" s="90"/>
      <c r="AG264" s="235"/>
      <c r="AH264" s="29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3"/>
      <c r="CT264" s="123"/>
      <c r="CU264" s="123"/>
      <c r="CV264" s="123"/>
      <c r="CW264" s="123"/>
      <c r="CX264" s="123"/>
      <c r="CY264" s="123"/>
      <c r="CZ264" s="124"/>
      <c r="DA264" s="124"/>
      <c r="DB264" s="124"/>
      <c r="DC264" s="124"/>
      <c r="DD264" s="124"/>
      <c r="DE264" s="124"/>
      <c r="DF264" s="124"/>
      <c r="DG264" s="124"/>
      <c r="DH264" s="124"/>
      <c r="DI264" s="124"/>
      <c r="DJ264" s="124"/>
      <c r="DK264" s="124"/>
      <c r="DL264" s="124"/>
      <c r="DM264" s="124"/>
      <c r="DN264" s="124"/>
      <c r="DO264" s="124"/>
      <c r="DP264" s="124"/>
      <c r="DQ264" s="124"/>
      <c r="DR264" s="124"/>
      <c r="DS264" s="124"/>
      <c r="DT264" s="124"/>
      <c r="DU264" s="124"/>
      <c r="DV264" s="124"/>
      <c r="DW264" s="124"/>
      <c r="DX264" s="124"/>
      <c r="DY264" s="124"/>
      <c r="DZ264" s="124"/>
      <c r="EA264" s="124"/>
      <c r="EB264" s="124"/>
      <c r="EC264" s="124"/>
      <c r="ED264" s="124"/>
      <c r="EE264" s="124"/>
      <c r="EF264" s="124"/>
      <c r="EG264" s="124"/>
      <c r="EH264" s="124"/>
      <c r="EI264" s="124"/>
      <c r="EJ264" s="124"/>
      <c r="EK264" s="124"/>
      <c r="EL264" s="124"/>
      <c r="EM264" s="124"/>
      <c r="EN264" s="124"/>
      <c r="EO264" s="124"/>
      <c r="EP264" s="124"/>
      <c r="EQ264" s="124"/>
      <c r="ER264" s="124"/>
      <c r="ES264" s="124"/>
      <c r="ET264" s="124"/>
      <c r="EU264" s="124"/>
      <c r="EV264" s="124"/>
      <c r="EW264" s="124"/>
      <c r="EX264" s="124"/>
      <c r="EY264" s="124"/>
      <c r="EZ264" s="124"/>
      <c r="FA264" s="124"/>
      <c r="FB264" s="124"/>
      <c r="FC264" s="124"/>
      <c r="FD264" s="124"/>
      <c r="FE264" s="124"/>
      <c r="FF264" s="124"/>
      <c r="FG264" s="124"/>
      <c r="FH264" s="124"/>
      <c r="FI264" s="124"/>
      <c r="FJ264" s="124"/>
      <c r="FK264" s="124"/>
      <c r="FL264" s="124"/>
    </row>
    <row r="265" spans="1:168" s="31" customFormat="1" ht="186.75" customHeight="1">
      <c r="A265" s="234"/>
      <c r="B265" s="235"/>
      <c r="C265" s="236"/>
      <c r="D265" s="333"/>
      <c r="E265" s="236"/>
      <c r="F265" s="334"/>
      <c r="G265" s="236"/>
      <c r="H265" s="334"/>
      <c r="I265" s="236"/>
      <c r="J265" s="334"/>
      <c r="K265" s="235"/>
      <c r="L265" s="235"/>
      <c r="M265" s="235"/>
      <c r="N265" s="235"/>
      <c r="O265" s="235"/>
      <c r="P265" s="79" t="s">
        <v>1060</v>
      </c>
      <c r="Q265" s="80" t="s">
        <v>165</v>
      </c>
      <c r="R265" s="79">
        <v>2</v>
      </c>
      <c r="S265" s="80"/>
      <c r="T265" s="83">
        <v>0.1659</v>
      </c>
      <c r="U265" s="103">
        <f>T265/R265*1000000</f>
        <v>82950</v>
      </c>
      <c r="V265" s="136">
        <v>42767</v>
      </c>
      <c r="W265" s="136">
        <v>43009</v>
      </c>
      <c r="X265" s="89"/>
      <c r="Y265" s="79"/>
      <c r="Z265" s="80"/>
      <c r="AA265" s="86"/>
      <c r="AB265" s="82"/>
      <c r="AC265" s="83"/>
      <c r="AD265" s="83"/>
      <c r="AE265" s="90"/>
      <c r="AF265" s="90"/>
      <c r="AG265" s="235"/>
      <c r="AH265" s="29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3"/>
      <c r="CT265" s="123"/>
      <c r="CU265" s="123"/>
      <c r="CV265" s="123"/>
      <c r="CW265" s="123"/>
      <c r="CX265" s="123"/>
      <c r="CY265" s="123"/>
      <c r="CZ265" s="124"/>
      <c r="DA265" s="124"/>
      <c r="DB265" s="124"/>
      <c r="DC265" s="124"/>
      <c r="DD265" s="124"/>
      <c r="DE265" s="124"/>
      <c r="DF265" s="124"/>
      <c r="DG265" s="124"/>
      <c r="DH265" s="124"/>
      <c r="DI265" s="124"/>
      <c r="DJ265" s="124"/>
      <c r="DK265" s="124"/>
      <c r="DL265" s="124"/>
      <c r="DM265" s="124"/>
      <c r="DN265" s="124"/>
      <c r="DO265" s="124"/>
      <c r="DP265" s="124"/>
      <c r="DQ265" s="124"/>
      <c r="DR265" s="124"/>
      <c r="DS265" s="124"/>
      <c r="DT265" s="124"/>
      <c r="DU265" s="124"/>
      <c r="DV265" s="124"/>
      <c r="DW265" s="124"/>
      <c r="DX265" s="124"/>
      <c r="DY265" s="124"/>
      <c r="DZ265" s="124"/>
      <c r="EA265" s="124"/>
      <c r="EB265" s="124"/>
      <c r="EC265" s="124"/>
      <c r="ED265" s="124"/>
      <c r="EE265" s="124"/>
      <c r="EF265" s="124"/>
      <c r="EG265" s="124"/>
      <c r="EH265" s="124"/>
      <c r="EI265" s="124"/>
      <c r="EJ265" s="124"/>
      <c r="EK265" s="124"/>
      <c r="EL265" s="124"/>
      <c r="EM265" s="124"/>
      <c r="EN265" s="124"/>
      <c r="EO265" s="124"/>
      <c r="EP265" s="124"/>
      <c r="EQ265" s="124"/>
      <c r="ER265" s="124"/>
      <c r="ES265" s="124"/>
      <c r="ET265" s="124"/>
      <c r="EU265" s="124"/>
      <c r="EV265" s="124"/>
      <c r="EW265" s="124"/>
      <c r="EX265" s="124"/>
      <c r="EY265" s="124"/>
      <c r="EZ265" s="124"/>
      <c r="FA265" s="124"/>
      <c r="FB265" s="124"/>
      <c r="FC265" s="124"/>
      <c r="FD265" s="124"/>
      <c r="FE265" s="124"/>
      <c r="FF265" s="124"/>
      <c r="FG265" s="124"/>
      <c r="FH265" s="124"/>
      <c r="FI265" s="124"/>
      <c r="FJ265" s="124"/>
      <c r="FK265" s="124"/>
      <c r="FL265" s="124"/>
    </row>
    <row r="266" spans="1:168" s="31" customFormat="1" ht="46.5" customHeight="1">
      <c r="A266" s="234">
        <v>18</v>
      </c>
      <c r="B266" s="235" t="s">
        <v>517</v>
      </c>
      <c r="C266" s="236">
        <v>2.8</v>
      </c>
      <c r="D266" s="333">
        <v>44800</v>
      </c>
      <c r="E266" s="236">
        <v>0.98</v>
      </c>
      <c r="F266" s="334">
        <f>E266/C266*100</f>
        <v>35</v>
      </c>
      <c r="G266" s="236">
        <v>1.5</v>
      </c>
      <c r="H266" s="334">
        <f>G266/C266*100</f>
        <v>53.57142857142857</v>
      </c>
      <c r="I266" s="236">
        <v>1.4</v>
      </c>
      <c r="J266" s="334">
        <f>I266/C266*100</f>
        <v>50</v>
      </c>
      <c r="K266" s="235" t="s">
        <v>518</v>
      </c>
      <c r="L266" s="235" t="s">
        <v>519</v>
      </c>
      <c r="M266" s="235"/>
      <c r="N266" s="235"/>
      <c r="O266" s="235" t="s">
        <v>518</v>
      </c>
      <c r="P266" s="235" t="s">
        <v>1124</v>
      </c>
      <c r="Q266" s="335" t="s">
        <v>165</v>
      </c>
      <c r="R266" s="235">
        <v>16</v>
      </c>
      <c r="S266" s="235"/>
      <c r="T266" s="336">
        <v>0.0856</v>
      </c>
      <c r="U266" s="338">
        <f>T266/R266*1000000</f>
        <v>5350</v>
      </c>
      <c r="V266" s="339">
        <v>42767</v>
      </c>
      <c r="W266" s="339">
        <v>43009</v>
      </c>
      <c r="X266" s="235"/>
      <c r="Y266" s="235"/>
      <c r="Z266" s="235"/>
      <c r="AA266" s="236"/>
      <c r="AB266" s="334"/>
      <c r="AC266" s="235"/>
      <c r="AD266" s="235"/>
      <c r="AE266" s="235"/>
      <c r="AF266" s="235"/>
      <c r="AG266" s="235" t="s">
        <v>1125</v>
      </c>
      <c r="AH266" s="29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3"/>
      <c r="CT266" s="123"/>
      <c r="CU266" s="123"/>
      <c r="CV266" s="123"/>
      <c r="CW266" s="123"/>
      <c r="CX266" s="123"/>
      <c r="CY266" s="123"/>
      <c r="CZ266" s="124"/>
      <c r="DA266" s="124"/>
      <c r="DB266" s="124"/>
      <c r="DC266" s="124"/>
      <c r="DD266" s="124"/>
      <c r="DE266" s="124"/>
      <c r="DF266" s="124"/>
      <c r="DG266" s="124"/>
      <c r="DH266" s="124"/>
      <c r="DI266" s="124"/>
      <c r="DJ266" s="124"/>
      <c r="DK266" s="124"/>
      <c r="DL266" s="124"/>
      <c r="DM266" s="124"/>
      <c r="DN266" s="124"/>
      <c r="DO266" s="124"/>
      <c r="DP266" s="124"/>
      <c r="DQ266" s="124"/>
      <c r="DR266" s="124"/>
      <c r="DS266" s="124"/>
      <c r="DT266" s="124"/>
      <c r="DU266" s="124"/>
      <c r="DV266" s="124"/>
      <c r="DW266" s="124"/>
      <c r="DX266" s="124"/>
      <c r="DY266" s="124"/>
      <c r="DZ266" s="124"/>
      <c r="EA266" s="124"/>
      <c r="EB266" s="124"/>
      <c r="EC266" s="124"/>
      <c r="ED266" s="124"/>
      <c r="EE266" s="124"/>
      <c r="EF266" s="124"/>
      <c r="EG266" s="124"/>
      <c r="EH266" s="124"/>
      <c r="EI266" s="124"/>
      <c r="EJ266" s="124"/>
      <c r="EK266" s="124"/>
      <c r="EL266" s="124"/>
      <c r="EM266" s="124"/>
      <c r="EN266" s="124"/>
      <c r="EO266" s="124"/>
      <c r="EP266" s="124"/>
      <c r="EQ266" s="124"/>
      <c r="ER266" s="124"/>
      <c r="ES266" s="124"/>
      <c r="ET266" s="124"/>
      <c r="EU266" s="124"/>
      <c r="EV266" s="124"/>
      <c r="EW266" s="124"/>
      <c r="EX266" s="124"/>
      <c r="EY266" s="124"/>
      <c r="EZ266" s="124"/>
      <c r="FA266" s="124"/>
      <c r="FB266" s="124"/>
      <c r="FC266" s="124"/>
      <c r="FD266" s="124"/>
      <c r="FE266" s="124"/>
      <c r="FF266" s="124"/>
      <c r="FG266" s="124"/>
      <c r="FH266" s="124"/>
      <c r="FI266" s="124"/>
      <c r="FJ266" s="124"/>
      <c r="FK266" s="124"/>
      <c r="FL266" s="124"/>
    </row>
    <row r="267" spans="1:168" s="31" customFormat="1" ht="46.5" customHeight="1">
      <c r="A267" s="234"/>
      <c r="B267" s="235"/>
      <c r="C267" s="236"/>
      <c r="D267" s="333"/>
      <c r="E267" s="236"/>
      <c r="F267" s="334"/>
      <c r="G267" s="236"/>
      <c r="H267" s="334"/>
      <c r="I267" s="236"/>
      <c r="J267" s="334"/>
      <c r="K267" s="235"/>
      <c r="L267" s="235"/>
      <c r="M267" s="235"/>
      <c r="N267" s="235"/>
      <c r="O267" s="235"/>
      <c r="P267" s="235"/>
      <c r="Q267" s="335"/>
      <c r="R267" s="235"/>
      <c r="S267" s="235"/>
      <c r="T267" s="336"/>
      <c r="U267" s="338"/>
      <c r="V267" s="339"/>
      <c r="W267" s="339"/>
      <c r="X267" s="235"/>
      <c r="Y267" s="235"/>
      <c r="Z267" s="235"/>
      <c r="AA267" s="236"/>
      <c r="AB267" s="334"/>
      <c r="AC267" s="235"/>
      <c r="AD267" s="235"/>
      <c r="AE267" s="235"/>
      <c r="AF267" s="235"/>
      <c r="AG267" s="235"/>
      <c r="AH267" s="29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3"/>
      <c r="CT267" s="123"/>
      <c r="CU267" s="123"/>
      <c r="CV267" s="123"/>
      <c r="CW267" s="123"/>
      <c r="CX267" s="123"/>
      <c r="CY267" s="123"/>
      <c r="CZ267" s="124"/>
      <c r="DA267" s="124"/>
      <c r="DB267" s="124"/>
      <c r="DC267" s="124"/>
      <c r="DD267" s="124"/>
      <c r="DE267" s="124"/>
      <c r="DF267" s="124"/>
      <c r="DG267" s="124"/>
      <c r="DH267" s="124"/>
      <c r="DI267" s="124"/>
      <c r="DJ267" s="124"/>
      <c r="DK267" s="124"/>
      <c r="DL267" s="124"/>
      <c r="DM267" s="124"/>
      <c r="DN267" s="124"/>
      <c r="DO267" s="124"/>
      <c r="DP267" s="124"/>
      <c r="DQ267" s="124"/>
      <c r="DR267" s="124"/>
      <c r="DS267" s="124"/>
      <c r="DT267" s="124"/>
      <c r="DU267" s="124"/>
      <c r="DV267" s="124"/>
      <c r="DW267" s="124"/>
      <c r="DX267" s="124"/>
      <c r="DY267" s="124"/>
      <c r="DZ267" s="124"/>
      <c r="EA267" s="124"/>
      <c r="EB267" s="124"/>
      <c r="EC267" s="124"/>
      <c r="ED267" s="124"/>
      <c r="EE267" s="124"/>
      <c r="EF267" s="124"/>
      <c r="EG267" s="124"/>
      <c r="EH267" s="124"/>
      <c r="EI267" s="124"/>
      <c r="EJ267" s="124"/>
      <c r="EK267" s="124"/>
      <c r="EL267" s="124"/>
      <c r="EM267" s="124"/>
      <c r="EN267" s="124"/>
      <c r="EO267" s="124"/>
      <c r="EP267" s="124"/>
      <c r="EQ267" s="124"/>
      <c r="ER267" s="124"/>
      <c r="ES267" s="124"/>
      <c r="ET267" s="124"/>
      <c r="EU267" s="124"/>
      <c r="EV267" s="124"/>
      <c r="EW267" s="124"/>
      <c r="EX267" s="124"/>
      <c r="EY267" s="124"/>
      <c r="EZ267" s="124"/>
      <c r="FA267" s="124"/>
      <c r="FB267" s="124"/>
      <c r="FC267" s="124"/>
      <c r="FD267" s="124"/>
      <c r="FE267" s="124"/>
      <c r="FF267" s="124"/>
      <c r="FG267" s="124"/>
      <c r="FH267" s="124"/>
      <c r="FI267" s="124"/>
      <c r="FJ267" s="124"/>
      <c r="FK267" s="124"/>
      <c r="FL267" s="124"/>
    </row>
    <row r="268" spans="1:168" s="31" customFormat="1" ht="48.75" customHeight="1">
      <c r="A268" s="234"/>
      <c r="B268" s="235"/>
      <c r="C268" s="236"/>
      <c r="D268" s="333"/>
      <c r="E268" s="236"/>
      <c r="F268" s="334"/>
      <c r="G268" s="236"/>
      <c r="H268" s="334"/>
      <c r="I268" s="236"/>
      <c r="J268" s="334"/>
      <c r="K268" s="235"/>
      <c r="L268" s="235"/>
      <c r="M268" s="235"/>
      <c r="N268" s="235"/>
      <c r="O268" s="235"/>
      <c r="P268" s="79" t="s">
        <v>1061</v>
      </c>
      <c r="Q268" s="80" t="s">
        <v>165</v>
      </c>
      <c r="R268" s="79">
        <v>36</v>
      </c>
      <c r="S268" s="80"/>
      <c r="T268" s="83">
        <v>1.2353</v>
      </c>
      <c r="U268" s="103">
        <f aca="true" t="shared" si="5" ref="U268:U277">T268/R268*1000000</f>
        <v>34313.88888888889</v>
      </c>
      <c r="V268" s="136">
        <v>42767</v>
      </c>
      <c r="W268" s="136">
        <v>43009</v>
      </c>
      <c r="X268" s="89"/>
      <c r="Y268" s="79"/>
      <c r="Z268" s="80"/>
      <c r="AA268" s="86"/>
      <c r="AB268" s="82"/>
      <c r="AC268" s="83"/>
      <c r="AD268" s="83"/>
      <c r="AE268" s="90"/>
      <c r="AF268" s="90"/>
      <c r="AG268" s="235"/>
      <c r="AH268" s="29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3"/>
      <c r="CT268" s="123"/>
      <c r="CU268" s="123"/>
      <c r="CV268" s="123"/>
      <c r="CW268" s="123"/>
      <c r="CX268" s="123"/>
      <c r="CY268" s="123"/>
      <c r="CZ268" s="124"/>
      <c r="DA268" s="124"/>
      <c r="DB268" s="124"/>
      <c r="DC268" s="124"/>
      <c r="DD268" s="124"/>
      <c r="DE268" s="124"/>
      <c r="DF268" s="124"/>
      <c r="DG268" s="124"/>
      <c r="DH268" s="124"/>
      <c r="DI268" s="124"/>
      <c r="DJ268" s="124"/>
      <c r="DK268" s="124"/>
      <c r="DL268" s="124"/>
      <c r="DM268" s="124"/>
      <c r="DN268" s="124"/>
      <c r="DO268" s="124"/>
      <c r="DP268" s="124"/>
      <c r="DQ268" s="124"/>
      <c r="DR268" s="124"/>
      <c r="DS268" s="124"/>
      <c r="DT268" s="124"/>
      <c r="DU268" s="124"/>
      <c r="DV268" s="124"/>
      <c r="DW268" s="124"/>
      <c r="DX268" s="124"/>
      <c r="DY268" s="124"/>
      <c r="DZ268" s="124"/>
      <c r="EA268" s="124"/>
      <c r="EB268" s="124"/>
      <c r="EC268" s="124"/>
      <c r="ED268" s="124"/>
      <c r="EE268" s="124"/>
      <c r="EF268" s="124"/>
      <c r="EG268" s="124"/>
      <c r="EH268" s="124"/>
      <c r="EI268" s="124"/>
      <c r="EJ268" s="124"/>
      <c r="EK268" s="124"/>
      <c r="EL268" s="124"/>
      <c r="EM268" s="124"/>
      <c r="EN268" s="124"/>
      <c r="EO268" s="124"/>
      <c r="EP268" s="124"/>
      <c r="EQ268" s="124"/>
      <c r="ER268" s="124"/>
      <c r="ES268" s="124"/>
      <c r="ET268" s="124"/>
      <c r="EU268" s="124"/>
      <c r="EV268" s="124"/>
      <c r="EW268" s="124"/>
      <c r="EX268" s="124"/>
      <c r="EY268" s="124"/>
      <c r="EZ268" s="124"/>
      <c r="FA268" s="124"/>
      <c r="FB268" s="124"/>
      <c r="FC268" s="124"/>
      <c r="FD268" s="124"/>
      <c r="FE268" s="124"/>
      <c r="FF268" s="124"/>
      <c r="FG268" s="124"/>
      <c r="FH268" s="124"/>
      <c r="FI268" s="124"/>
      <c r="FJ268" s="124"/>
      <c r="FK268" s="124"/>
      <c r="FL268" s="124"/>
    </row>
    <row r="269" spans="1:168" s="31" customFormat="1" ht="50.25" customHeight="1">
      <c r="A269" s="234"/>
      <c r="B269" s="235"/>
      <c r="C269" s="236"/>
      <c r="D269" s="333"/>
      <c r="E269" s="236"/>
      <c r="F269" s="334"/>
      <c r="G269" s="236"/>
      <c r="H269" s="334"/>
      <c r="I269" s="236"/>
      <c r="J269" s="334"/>
      <c r="K269" s="235"/>
      <c r="L269" s="235"/>
      <c r="M269" s="235"/>
      <c r="N269" s="235"/>
      <c r="O269" s="235"/>
      <c r="P269" s="79" t="s">
        <v>327</v>
      </c>
      <c r="Q269" s="80" t="s">
        <v>165</v>
      </c>
      <c r="R269" s="79">
        <v>8</v>
      </c>
      <c r="S269" s="80"/>
      <c r="T269" s="83">
        <v>0.7832</v>
      </c>
      <c r="U269" s="103">
        <f t="shared" si="5"/>
        <v>97900</v>
      </c>
      <c r="V269" s="136">
        <v>42767</v>
      </c>
      <c r="W269" s="136">
        <v>43009</v>
      </c>
      <c r="X269" s="89"/>
      <c r="Y269" s="79"/>
      <c r="Z269" s="80"/>
      <c r="AA269" s="86"/>
      <c r="AB269" s="82"/>
      <c r="AC269" s="83"/>
      <c r="AD269" s="83"/>
      <c r="AE269" s="90"/>
      <c r="AF269" s="90"/>
      <c r="AG269" s="235"/>
      <c r="AH269" s="29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3"/>
      <c r="CT269" s="123"/>
      <c r="CU269" s="123"/>
      <c r="CV269" s="123"/>
      <c r="CW269" s="123"/>
      <c r="CX269" s="123"/>
      <c r="CY269" s="123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  <c r="DL269" s="124"/>
      <c r="DM269" s="124"/>
      <c r="DN269" s="124"/>
      <c r="DO269" s="124"/>
      <c r="DP269" s="124"/>
      <c r="DQ269" s="124"/>
      <c r="DR269" s="124"/>
      <c r="DS269" s="124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4"/>
      <c r="EF269" s="124"/>
      <c r="EG269" s="124"/>
      <c r="EH269" s="124"/>
      <c r="EI269" s="124"/>
      <c r="EJ269" s="124"/>
      <c r="EK269" s="124"/>
      <c r="EL269" s="124"/>
      <c r="EM269" s="124"/>
      <c r="EN269" s="124"/>
      <c r="EO269" s="124"/>
      <c r="EP269" s="124"/>
      <c r="EQ269" s="124"/>
      <c r="ER269" s="124"/>
      <c r="ES269" s="124"/>
      <c r="ET269" s="124"/>
      <c r="EU269" s="124"/>
      <c r="EV269" s="124"/>
      <c r="EW269" s="124"/>
      <c r="EX269" s="124"/>
      <c r="EY269" s="124"/>
      <c r="EZ269" s="124"/>
      <c r="FA269" s="124"/>
      <c r="FB269" s="124"/>
      <c r="FC269" s="124"/>
      <c r="FD269" s="124"/>
      <c r="FE269" s="124"/>
      <c r="FF269" s="124"/>
      <c r="FG269" s="124"/>
      <c r="FH269" s="124"/>
      <c r="FI269" s="124"/>
      <c r="FJ269" s="124"/>
      <c r="FK269" s="124"/>
      <c r="FL269" s="124"/>
    </row>
    <row r="270" spans="1:168" s="31" customFormat="1" ht="84" customHeight="1">
      <c r="A270" s="234"/>
      <c r="B270" s="235"/>
      <c r="C270" s="236"/>
      <c r="D270" s="333"/>
      <c r="E270" s="236"/>
      <c r="F270" s="334"/>
      <c r="G270" s="236"/>
      <c r="H270" s="334"/>
      <c r="I270" s="236"/>
      <c r="J270" s="334"/>
      <c r="K270" s="235"/>
      <c r="L270" s="235"/>
      <c r="M270" s="235"/>
      <c r="N270" s="235"/>
      <c r="O270" s="235"/>
      <c r="P270" s="79" t="s">
        <v>1054</v>
      </c>
      <c r="Q270" s="80" t="s">
        <v>324</v>
      </c>
      <c r="R270" s="79">
        <v>1873</v>
      </c>
      <c r="S270" s="80"/>
      <c r="T270" s="83">
        <v>1.2185</v>
      </c>
      <c r="U270" s="103">
        <f t="shared" si="5"/>
        <v>650.5605979711693</v>
      </c>
      <c r="V270" s="136">
        <v>42768</v>
      </c>
      <c r="W270" s="136">
        <v>43010</v>
      </c>
      <c r="X270" s="89"/>
      <c r="Y270" s="79"/>
      <c r="Z270" s="80"/>
      <c r="AA270" s="86"/>
      <c r="AB270" s="82"/>
      <c r="AC270" s="83"/>
      <c r="AD270" s="83"/>
      <c r="AE270" s="90"/>
      <c r="AF270" s="90"/>
      <c r="AG270" s="235"/>
      <c r="AH270" s="29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3"/>
      <c r="CT270" s="123"/>
      <c r="CU270" s="123"/>
      <c r="CV270" s="123"/>
      <c r="CW270" s="123"/>
      <c r="CX270" s="123"/>
      <c r="CY270" s="123"/>
      <c r="CZ270" s="124"/>
      <c r="DA270" s="124"/>
      <c r="DB270" s="124"/>
      <c r="DC270" s="124"/>
      <c r="DD270" s="124"/>
      <c r="DE270" s="124"/>
      <c r="DF270" s="124"/>
      <c r="DG270" s="124"/>
      <c r="DH270" s="124"/>
      <c r="DI270" s="124"/>
      <c r="DJ270" s="124"/>
      <c r="DK270" s="124"/>
      <c r="DL270" s="124"/>
      <c r="DM270" s="124"/>
      <c r="DN270" s="124"/>
      <c r="DO270" s="124"/>
      <c r="DP270" s="124"/>
      <c r="DQ270" s="124"/>
      <c r="DR270" s="124"/>
      <c r="DS270" s="124"/>
      <c r="DT270" s="124"/>
      <c r="DU270" s="124"/>
      <c r="DV270" s="124"/>
      <c r="DW270" s="124"/>
      <c r="DX270" s="124"/>
      <c r="DY270" s="124"/>
      <c r="DZ270" s="124"/>
      <c r="EA270" s="124"/>
      <c r="EB270" s="124"/>
      <c r="EC270" s="124"/>
      <c r="ED270" s="124"/>
      <c r="EE270" s="124"/>
      <c r="EF270" s="124"/>
      <c r="EG270" s="124"/>
      <c r="EH270" s="124"/>
      <c r="EI270" s="124"/>
      <c r="EJ270" s="124"/>
      <c r="EK270" s="124"/>
      <c r="EL270" s="124"/>
      <c r="EM270" s="124"/>
      <c r="EN270" s="124"/>
      <c r="EO270" s="124"/>
      <c r="EP270" s="124"/>
      <c r="EQ270" s="124"/>
      <c r="ER270" s="124"/>
      <c r="ES270" s="124"/>
      <c r="ET270" s="124"/>
      <c r="EU270" s="124"/>
      <c r="EV270" s="124"/>
      <c r="EW270" s="124"/>
      <c r="EX270" s="124"/>
      <c r="EY270" s="124"/>
      <c r="EZ270" s="124"/>
      <c r="FA270" s="124"/>
      <c r="FB270" s="124"/>
      <c r="FC270" s="124"/>
      <c r="FD270" s="124"/>
      <c r="FE270" s="124"/>
      <c r="FF270" s="124"/>
      <c r="FG270" s="124"/>
      <c r="FH270" s="124"/>
      <c r="FI270" s="124"/>
      <c r="FJ270" s="124"/>
      <c r="FK270" s="124"/>
      <c r="FL270" s="124"/>
    </row>
    <row r="271" spans="1:168" s="31" customFormat="1" ht="56.25" customHeight="1">
      <c r="A271" s="234"/>
      <c r="B271" s="235"/>
      <c r="C271" s="236"/>
      <c r="D271" s="333"/>
      <c r="E271" s="236"/>
      <c r="F271" s="334"/>
      <c r="G271" s="236"/>
      <c r="H271" s="334"/>
      <c r="I271" s="236"/>
      <c r="J271" s="334"/>
      <c r="K271" s="235"/>
      <c r="L271" s="235"/>
      <c r="M271" s="235"/>
      <c r="N271" s="235"/>
      <c r="O271" s="235"/>
      <c r="P271" s="79" t="s">
        <v>1062</v>
      </c>
      <c r="Q271" s="80" t="s">
        <v>165</v>
      </c>
      <c r="R271" s="79">
        <v>1</v>
      </c>
      <c r="S271" s="80"/>
      <c r="T271" s="83">
        <v>0.1324</v>
      </c>
      <c r="U271" s="103">
        <f t="shared" si="5"/>
        <v>132400</v>
      </c>
      <c r="V271" s="136">
        <v>42769</v>
      </c>
      <c r="W271" s="136">
        <v>43011</v>
      </c>
      <c r="X271" s="89"/>
      <c r="Y271" s="79"/>
      <c r="Z271" s="80"/>
      <c r="AA271" s="86"/>
      <c r="AB271" s="82"/>
      <c r="AC271" s="83"/>
      <c r="AD271" s="83"/>
      <c r="AE271" s="90"/>
      <c r="AF271" s="90"/>
      <c r="AG271" s="235"/>
      <c r="AH271" s="29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6"/>
      <c r="CT271" s="126"/>
      <c r="CU271" s="126"/>
      <c r="CV271" s="126"/>
      <c r="CW271" s="126"/>
      <c r="CX271" s="126"/>
      <c r="CY271" s="126"/>
      <c r="CZ271" s="124"/>
      <c r="DA271" s="124"/>
      <c r="DB271" s="124"/>
      <c r="DC271" s="124"/>
      <c r="DD271" s="124"/>
      <c r="DE271" s="124"/>
      <c r="DF271" s="124"/>
      <c r="DG271" s="124"/>
      <c r="DH271" s="124"/>
      <c r="DI271" s="124"/>
      <c r="DJ271" s="124"/>
      <c r="DK271" s="124"/>
      <c r="DL271" s="124"/>
      <c r="DM271" s="124"/>
      <c r="DN271" s="124"/>
      <c r="DO271" s="124"/>
      <c r="DP271" s="124"/>
      <c r="DQ271" s="124"/>
      <c r="DR271" s="124"/>
      <c r="DS271" s="124"/>
      <c r="DT271" s="124"/>
      <c r="DU271" s="124"/>
      <c r="DV271" s="124"/>
      <c r="DW271" s="124"/>
      <c r="DX271" s="124"/>
      <c r="DY271" s="124"/>
      <c r="DZ271" s="124"/>
      <c r="EA271" s="124"/>
      <c r="EB271" s="124"/>
      <c r="EC271" s="124"/>
      <c r="ED271" s="124"/>
      <c r="EE271" s="124"/>
      <c r="EF271" s="124"/>
      <c r="EG271" s="124"/>
      <c r="EH271" s="124"/>
      <c r="EI271" s="124"/>
      <c r="EJ271" s="124"/>
      <c r="EK271" s="124"/>
      <c r="EL271" s="124"/>
      <c r="EM271" s="124"/>
      <c r="EN271" s="124"/>
      <c r="EO271" s="124"/>
      <c r="EP271" s="124"/>
      <c r="EQ271" s="124"/>
      <c r="ER271" s="124"/>
      <c r="ES271" s="124"/>
      <c r="ET271" s="124"/>
      <c r="EU271" s="124"/>
      <c r="EV271" s="124"/>
      <c r="EW271" s="124"/>
      <c r="EX271" s="124"/>
      <c r="EY271" s="124"/>
      <c r="EZ271" s="124"/>
      <c r="FA271" s="124"/>
      <c r="FB271" s="124"/>
      <c r="FC271" s="124"/>
      <c r="FD271" s="124"/>
      <c r="FE271" s="124"/>
      <c r="FF271" s="124"/>
      <c r="FG271" s="124"/>
      <c r="FH271" s="124"/>
      <c r="FI271" s="124"/>
      <c r="FJ271" s="124"/>
      <c r="FK271" s="124"/>
      <c r="FL271" s="124"/>
    </row>
    <row r="272" spans="1:168" s="31" customFormat="1" ht="51.75" customHeight="1">
      <c r="A272" s="234"/>
      <c r="B272" s="235"/>
      <c r="C272" s="236"/>
      <c r="D272" s="333"/>
      <c r="E272" s="236"/>
      <c r="F272" s="334"/>
      <c r="G272" s="236"/>
      <c r="H272" s="334"/>
      <c r="I272" s="236"/>
      <c r="J272" s="334"/>
      <c r="K272" s="235"/>
      <c r="L272" s="235"/>
      <c r="M272" s="235"/>
      <c r="N272" s="235"/>
      <c r="O272" s="235"/>
      <c r="P272" s="79" t="s">
        <v>1164</v>
      </c>
      <c r="Q272" s="80" t="s">
        <v>165</v>
      </c>
      <c r="R272" s="79">
        <v>3</v>
      </c>
      <c r="S272" s="80"/>
      <c r="T272" s="83">
        <v>0.2488</v>
      </c>
      <c r="U272" s="103">
        <f t="shared" si="5"/>
        <v>82933.33333333333</v>
      </c>
      <c r="V272" s="136">
        <v>42767</v>
      </c>
      <c r="W272" s="136">
        <v>43009</v>
      </c>
      <c r="X272" s="89"/>
      <c r="Y272" s="79"/>
      <c r="Z272" s="80"/>
      <c r="AA272" s="86"/>
      <c r="AB272" s="82"/>
      <c r="AC272" s="83"/>
      <c r="AD272" s="83"/>
      <c r="AE272" s="90"/>
      <c r="AF272" s="90"/>
      <c r="AG272" s="235"/>
      <c r="AH272" s="29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3"/>
      <c r="CT272" s="123"/>
      <c r="CU272" s="123"/>
      <c r="CV272" s="123"/>
      <c r="CW272" s="123"/>
      <c r="CX272" s="123"/>
      <c r="CY272" s="123"/>
      <c r="CZ272" s="124"/>
      <c r="DA272" s="124"/>
      <c r="DB272" s="124"/>
      <c r="DC272" s="124"/>
      <c r="DD272" s="124"/>
      <c r="DE272" s="124"/>
      <c r="DF272" s="124"/>
      <c r="DG272" s="124"/>
      <c r="DH272" s="124"/>
      <c r="DI272" s="124"/>
      <c r="DJ272" s="124"/>
      <c r="DK272" s="124"/>
      <c r="DL272" s="124"/>
      <c r="DM272" s="124"/>
      <c r="DN272" s="124"/>
      <c r="DO272" s="124"/>
      <c r="DP272" s="124"/>
      <c r="DQ272" s="124"/>
      <c r="DR272" s="124"/>
      <c r="DS272" s="124"/>
      <c r="DT272" s="124"/>
      <c r="DU272" s="124"/>
      <c r="DV272" s="124"/>
      <c r="DW272" s="124"/>
      <c r="DX272" s="124"/>
      <c r="DY272" s="124"/>
      <c r="DZ272" s="124"/>
      <c r="EA272" s="124"/>
      <c r="EB272" s="124"/>
      <c r="EC272" s="124"/>
      <c r="ED272" s="124"/>
      <c r="EE272" s="124"/>
      <c r="EF272" s="124"/>
      <c r="EG272" s="124"/>
      <c r="EH272" s="124"/>
      <c r="EI272" s="124"/>
      <c r="EJ272" s="124"/>
      <c r="EK272" s="124"/>
      <c r="EL272" s="124"/>
      <c r="EM272" s="124"/>
      <c r="EN272" s="124"/>
      <c r="EO272" s="124"/>
      <c r="EP272" s="124"/>
      <c r="EQ272" s="124"/>
      <c r="ER272" s="124"/>
      <c r="ES272" s="124"/>
      <c r="ET272" s="124"/>
      <c r="EU272" s="124"/>
      <c r="EV272" s="124"/>
      <c r="EW272" s="124"/>
      <c r="EX272" s="124"/>
      <c r="EY272" s="124"/>
      <c r="EZ272" s="124"/>
      <c r="FA272" s="124"/>
      <c r="FB272" s="124"/>
      <c r="FC272" s="124"/>
      <c r="FD272" s="124"/>
      <c r="FE272" s="124"/>
      <c r="FF272" s="124"/>
      <c r="FG272" s="124"/>
      <c r="FH272" s="124"/>
      <c r="FI272" s="124"/>
      <c r="FJ272" s="124"/>
      <c r="FK272" s="124"/>
      <c r="FL272" s="124"/>
    </row>
    <row r="273" spans="1:168" s="31" customFormat="1" ht="91.5" customHeight="1">
      <c r="A273" s="234">
        <v>19</v>
      </c>
      <c r="B273" s="235" t="s">
        <v>383</v>
      </c>
      <c r="C273" s="236">
        <v>2.3</v>
      </c>
      <c r="D273" s="333">
        <v>36800</v>
      </c>
      <c r="E273" s="236">
        <v>0.92</v>
      </c>
      <c r="F273" s="334">
        <f>E273/C273*100</f>
        <v>40</v>
      </c>
      <c r="G273" s="236">
        <v>1.5</v>
      </c>
      <c r="H273" s="334">
        <f>G273/C273*100</f>
        <v>65.21739130434783</v>
      </c>
      <c r="I273" s="236">
        <v>2.07</v>
      </c>
      <c r="J273" s="334">
        <f>I273/C273*100</f>
        <v>90</v>
      </c>
      <c r="K273" s="235" t="s">
        <v>520</v>
      </c>
      <c r="L273" s="235" t="s">
        <v>521</v>
      </c>
      <c r="M273" s="235"/>
      <c r="N273" s="235"/>
      <c r="O273" s="235" t="s">
        <v>520</v>
      </c>
      <c r="P273" s="79" t="s">
        <v>1126</v>
      </c>
      <c r="Q273" s="80" t="s">
        <v>324</v>
      </c>
      <c r="R273" s="79">
        <v>1266</v>
      </c>
      <c r="S273" s="80"/>
      <c r="T273" s="83">
        <v>1.15</v>
      </c>
      <c r="U273" s="103">
        <f t="shared" si="5"/>
        <v>908.3728278041074</v>
      </c>
      <c r="V273" s="136">
        <v>42767</v>
      </c>
      <c r="W273" s="136">
        <v>43009</v>
      </c>
      <c r="X273" s="89"/>
      <c r="Y273" s="79"/>
      <c r="Z273" s="80"/>
      <c r="AA273" s="86"/>
      <c r="AB273" s="82"/>
      <c r="AC273" s="83"/>
      <c r="AD273" s="83"/>
      <c r="AE273" s="90"/>
      <c r="AF273" s="90"/>
      <c r="AG273" s="235" t="s">
        <v>1127</v>
      </c>
      <c r="AH273" s="29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3"/>
      <c r="CT273" s="123"/>
      <c r="CU273" s="123"/>
      <c r="CV273" s="123"/>
      <c r="CW273" s="123"/>
      <c r="CX273" s="123"/>
      <c r="CY273" s="123"/>
      <c r="CZ273" s="124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124"/>
      <c r="DK273" s="124"/>
      <c r="DL273" s="124"/>
      <c r="DM273" s="124"/>
      <c r="DN273" s="124"/>
      <c r="DO273" s="124"/>
      <c r="DP273" s="124"/>
      <c r="DQ273" s="124"/>
      <c r="DR273" s="124"/>
      <c r="DS273" s="124"/>
      <c r="DT273" s="124"/>
      <c r="DU273" s="124"/>
      <c r="DV273" s="124"/>
      <c r="DW273" s="124"/>
      <c r="DX273" s="124"/>
      <c r="DY273" s="124"/>
      <c r="DZ273" s="124"/>
      <c r="EA273" s="124"/>
      <c r="EB273" s="124"/>
      <c r="EC273" s="124"/>
      <c r="ED273" s="124"/>
      <c r="EE273" s="124"/>
      <c r="EF273" s="124"/>
      <c r="EG273" s="124"/>
      <c r="EH273" s="124"/>
      <c r="EI273" s="124"/>
      <c r="EJ273" s="124"/>
      <c r="EK273" s="124"/>
      <c r="EL273" s="124"/>
      <c r="EM273" s="124"/>
      <c r="EN273" s="124"/>
      <c r="EO273" s="124"/>
      <c r="EP273" s="124"/>
      <c r="EQ273" s="124"/>
      <c r="ER273" s="124"/>
      <c r="ES273" s="124"/>
      <c r="ET273" s="124"/>
      <c r="EU273" s="124"/>
      <c r="EV273" s="124"/>
      <c r="EW273" s="124"/>
      <c r="EX273" s="124"/>
      <c r="EY273" s="124"/>
      <c r="EZ273" s="124"/>
      <c r="FA273" s="124"/>
      <c r="FB273" s="124"/>
      <c r="FC273" s="124"/>
      <c r="FD273" s="124"/>
      <c r="FE273" s="124"/>
      <c r="FF273" s="124"/>
      <c r="FG273" s="124"/>
      <c r="FH273" s="124"/>
      <c r="FI273" s="124"/>
      <c r="FJ273" s="124"/>
      <c r="FK273" s="124"/>
      <c r="FL273" s="124"/>
    </row>
    <row r="274" spans="1:168" s="31" customFormat="1" ht="76.5" customHeight="1">
      <c r="A274" s="234"/>
      <c r="B274" s="235"/>
      <c r="C274" s="236"/>
      <c r="D274" s="333"/>
      <c r="E274" s="236"/>
      <c r="F274" s="334"/>
      <c r="G274" s="236"/>
      <c r="H274" s="334"/>
      <c r="I274" s="236"/>
      <c r="J274" s="334"/>
      <c r="K274" s="235"/>
      <c r="L274" s="235"/>
      <c r="M274" s="235"/>
      <c r="N274" s="235"/>
      <c r="O274" s="235"/>
      <c r="P274" s="79" t="s">
        <v>1128</v>
      </c>
      <c r="Q274" s="80" t="s">
        <v>165</v>
      </c>
      <c r="R274" s="79">
        <v>10</v>
      </c>
      <c r="S274" s="80"/>
      <c r="T274" s="83">
        <v>0.0535</v>
      </c>
      <c r="U274" s="103">
        <f t="shared" si="5"/>
        <v>5350</v>
      </c>
      <c r="V274" s="136">
        <v>42767</v>
      </c>
      <c r="W274" s="136">
        <v>43009</v>
      </c>
      <c r="X274" s="89"/>
      <c r="Y274" s="79"/>
      <c r="Z274" s="80"/>
      <c r="AA274" s="86"/>
      <c r="AB274" s="82"/>
      <c r="AC274" s="83"/>
      <c r="AD274" s="83"/>
      <c r="AE274" s="90"/>
      <c r="AF274" s="90"/>
      <c r="AG274" s="235"/>
      <c r="AH274" s="29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2"/>
      <c r="CA274" s="122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2"/>
      <c r="CP274" s="122"/>
      <c r="CQ274" s="122"/>
      <c r="CR274" s="122"/>
      <c r="CS274" s="123"/>
      <c r="CT274" s="123"/>
      <c r="CU274" s="123"/>
      <c r="CV274" s="123"/>
      <c r="CW274" s="123"/>
      <c r="CX274" s="123"/>
      <c r="CY274" s="123"/>
      <c r="CZ274" s="124"/>
      <c r="DA274" s="124"/>
      <c r="DB274" s="124"/>
      <c r="DC274" s="124"/>
      <c r="DD274" s="124"/>
      <c r="DE274" s="124"/>
      <c r="DF274" s="124"/>
      <c r="DG274" s="124"/>
      <c r="DH274" s="124"/>
      <c r="DI274" s="124"/>
      <c r="DJ274" s="124"/>
      <c r="DK274" s="124"/>
      <c r="DL274" s="124"/>
      <c r="DM274" s="124"/>
      <c r="DN274" s="124"/>
      <c r="DO274" s="124"/>
      <c r="DP274" s="124"/>
      <c r="DQ274" s="124"/>
      <c r="DR274" s="124"/>
      <c r="DS274" s="124"/>
      <c r="DT274" s="124"/>
      <c r="DU274" s="124"/>
      <c r="DV274" s="124"/>
      <c r="DW274" s="124"/>
      <c r="DX274" s="124"/>
      <c r="DY274" s="124"/>
      <c r="DZ274" s="124"/>
      <c r="EA274" s="124"/>
      <c r="EB274" s="124"/>
      <c r="EC274" s="124"/>
      <c r="ED274" s="124"/>
      <c r="EE274" s="124"/>
      <c r="EF274" s="124"/>
      <c r="EG274" s="124"/>
      <c r="EH274" s="124"/>
      <c r="EI274" s="124"/>
      <c r="EJ274" s="124"/>
      <c r="EK274" s="124"/>
      <c r="EL274" s="124"/>
      <c r="EM274" s="124"/>
      <c r="EN274" s="124"/>
      <c r="EO274" s="124"/>
      <c r="EP274" s="124"/>
      <c r="EQ274" s="124"/>
      <c r="ER274" s="124"/>
      <c r="ES274" s="124"/>
      <c r="ET274" s="124"/>
      <c r="EU274" s="124"/>
      <c r="EV274" s="124"/>
      <c r="EW274" s="124"/>
      <c r="EX274" s="124"/>
      <c r="EY274" s="124"/>
      <c r="EZ274" s="124"/>
      <c r="FA274" s="124"/>
      <c r="FB274" s="124"/>
      <c r="FC274" s="124"/>
      <c r="FD274" s="124"/>
      <c r="FE274" s="124"/>
      <c r="FF274" s="124"/>
      <c r="FG274" s="124"/>
      <c r="FH274" s="124"/>
      <c r="FI274" s="124"/>
      <c r="FJ274" s="124"/>
      <c r="FK274" s="124"/>
      <c r="FL274" s="124"/>
    </row>
    <row r="275" spans="1:168" s="31" customFormat="1" ht="29.25" customHeight="1">
      <c r="A275" s="234"/>
      <c r="B275" s="235"/>
      <c r="C275" s="236"/>
      <c r="D275" s="333"/>
      <c r="E275" s="236"/>
      <c r="F275" s="334"/>
      <c r="G275" s="236"/>
      <c r="H275" s="334"/>
      <c r="I275" s="236"/>
      <c r="J275" s="334"/>
      <c r="K275" s="235"/>
      <c r="L275" s="235"/>
      <c r="M275" s="235"/>
      <c r="N275" s="235"/>
      <c r="O275" s="235"/>
      <c r="P275" s="79" t="s">
        <v>1129</v>
      </c>
      <c r="Q275" s="80" t="s">
        <v>165</v>
      </c>
      <c r="R275" s="79">
        <v>12</v>
      </c>
      <c r="S275" s="80"/>
      <c r="T275" s="83">
        <v>0.5517</v>
      </c>
      <c r="U275" s="103">
        <f t="shared" si="5"/>
        <v>45974.99999999999</v>
      </c>
      <c r="V275" s="136">
        <v>42767</v>
      </c>
      <c r="W275" s="136">
        <v>43009</v>
      </c>
      <c r="X275" s="89"/>
      <c r="Y275" s="79"/>
      <c r="Z275" s="80"/>
      <c r="AA275" s="86"/>
      <c r="AB275" s="82"/>
      <c r="AC275" s="83"/>
      <c r="AD275" s="83"/>
      <c r="AE275" s="90"/>
      <c r="AF275" s="90"/>
      <c r="AG275" s="235"/>
      <c r="AH275" s="29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3"/>
      <c r="CT275" s="123"/>
      <c r="CU275" s="123"/>
      <c r="CV275" s="123"/>
      <c r="CW275" s="123"/>
      <c r="CX275" s="123"/>
      <c r="CY275" s="123"/>
      <c r="CZ275" s="124"/>
      <c r="DA275" s="124"/>
      <c r="DB275" s="124"/>
      <c r="DC275" s="124"/>
      <c r="DD275" s="124"/>
      <c r="DE275" s="124"/>
      <c r="DF275" s="124"/>
      <c r="DG275" s="124"/>
      <c r="DH275" s="124"/>
      <c r="DI275" s="124"/>
      <c r="DJ275" s="124"/>
      <c r="DK275" s="124"/>
      <c r="DL275" s="124"/>
      <c r="DM275" s="124"/>
      <c r="DN275" s="124"/>
      <c r="DO275" s="124"/>
      <c r="DP275" s="124"/>
      <c r="DQ275" s="124"/>
      <c r="DR275" s="124"/>
      <c r="DS275" s="124"/>
      <c r="DT275" s="124"/>
      <c r="DU275" s="124"/>
      <c r="DV275" s="124"/>
      <c r="DW275" s="124"/>
      <c r="DX275" s="124"/>
      <c r="DY275" s="124"/>
      <c r="DZ275" s="124"/>
      <c r="EA275" s="124"/>
      <c r="EB275" s="124"/>
      <c r="EC275" s="124"/>
      <c r="ED275" s="124"/>
      <c r="EE275" s="124"/>
      <c r="EF275" s="124"/>
      <c r="EG275" s="124"/>
      <c r="EH275" s="124"/>
      <c r="EI275" s="124"/>
      <c r="EJ275" s="124"/>
      <c r="EK275" s="124"/>
      <c r="EL275" s="124"/>
      <c r="EM275" s="124"/>
      <c r="EN275" s="124"/>
      <c r="EO275" s="124"/>
      <c r="EP275" s="124"/>
      <c r="EQ275" s="124"/>
      <c r="ER275" s="124"/>
      <c r="ES275" s="124"/>
      <c r="ET275" s="124"/>
      <c r="EU275" s="124"/>
      <c r="EV275" s="124"/>
      <c r="EW275" s="124"/>
      <c r="EX275" s="124"/>
      <c r="EY275" s="124"/>
      <c r="EZ275" s="124"/>
      <c r="FA275" s="124"/>
      <c r="FB275" s="124"/>
      <c r="FC275" s="124"/>
      <c r="FD275" s="124"/>
      <c r="FE275" s="124"/>
      <c r="FF275" s="124"/>
      <c r="FG275" s="124"/>
      <c r="FH275" s="124"/>
      <c r="FI275" s="124"/>
      <c r="FJ275" s="124"/>
      <c r="FK275" s="124"/>
      <c r="FL275" s="124"/>
    </row>
    <row r="276" spans="1:168" s="31" customFormat="1" ht="44.25" customHeight="1">
      <c r="A276" s="234"/>
      <c r="B276" s="235"/>
      <c r="C276" s="236"/>
      <c r="D276" s="333"/>
      <c r="E276" s="236"/>
      <c r="F276" s="334"/>
      <c r="G276" s="236"/>
      <c r="H276" s="334"/>
      <c r="I276" s="236"/>
      <c r="J276" s="334"/>
      <c r="K276" s="235"/>
      <c r="L276" s="235"/>
      <c r="M276" s="235"/>
      <c r="N276" s="235"/>
      <c r="O276" s="235"/>
      <c r="P276" s="79" t="s">
        <v>1130</v>
      </c>
      <c r="Q276" s="80" t="s">
        <v>165</v>
      </c>
      <c r="R276" s="79">
        <v>1</v>
      </c>
      <c r="S276" s="80"/>
      <c r="T276" s="83">
        <v>0.1324</v>
      </c>
      <c r="U276" s="103">
        <f t="shared" si="5"/>
        <v>132400</v>
      </c>
      <c r="V276" s="136">
        <v>42767</v>
      </c>
      <c r="W276" s="136">
        <v>43009</v>
      </c>
      <c r="X276" s="89"/>
      <c r="Y276" s="79"/>
      <c r="Z276" s="80"/>
      <c r="AA276" s="86"/>
      <c r="AB276" s="82"/>
      <c r="AC276" s="83"/>
      <c r="AD276" s="83"/>
      <c r="AE276" s="90"/>
      <c r="AF276" s="90"/>
      <c r="AG276" s="235"/>
      <c r="AH276" s="29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3"/>
      <c r="CT276" s="123"/>
      <c r="CU276" s="123"/>
      <c r="CV276" s="123"/>
      <c r="CW276" s="123"/>
      <c r="CX276" s="123"/>
      <c r="CY276" s="123"/>
      <c r="CZ276" s="124"/>
      <c r="DA276" s="124"/>
      <c r="DB276" s="124"/>
      <c r="DC276" s="124"/>
      <c r="DD276" s="124"/>
      <c r="DE276" s="124"/>
      <c r="DF276" s="124"/>
      <c r="DG276" s="124"/>
      <c r="DH276" s="124"/>
      <c r="DI276" s="124"/>
      <c r="DJ276" s="124"/>
      <c r="DK276" s="124"/>
      <c r="DL276" s="124"/>
      <c r="DM276" s="124"/>
      <c r="DN276" s="124"/>
      <c r="DO276" s="124"/>
      <c r="DP276" s="124"/>
      <c r="DQ276" s="124"/>
      <c r="DR276" s="124"/>
      <c r="DS276" s="124"/>
      <c r="DT276" s="124"/>
      <c r="DU276" s="124"/>
      <c r="DV276" s="124"/>
      <c r="DW276" s="124"/>
      <c r="DX276" s="124"/>
      <c r="DY276" s="124"/>
      <c r="DZ276" s="124"/>
      <c r="EA276" s="124"/>
      <c r="EB276" s="124"/>
      <c r="EC276" s="124"/>
      <c r="ED276" s="124"/>
      <c r="EE276" s="124"/>
      <c r="EF276" s="124"/>
      <c r="EG276" s="124"/>
      <c r="EH276" s="124"/>
      <c r="EI276" s="124"/>
      <c r="EJ276" s="124"/>
      <c r="EK276" s="124"/>
      <c r="EL276" s="124"/>
      <c r="EM276" s="124"/>
      <c r="EN276" s="124"/>
      <c r="EO276" s="124"/>
      <c r="EP276" s="124"/>
      <c r="EQ276" s="124"/>
      <c r="ER276" s="124"/>
      <c r="ES276" s="124"/>
      <c r="ET276" s="124"/>
      <c r="EU276" s="124"/>
      <c r="EV276" s="124"/>
      <c r="EW276" s="124"/>
      <c r="EX276" s="124"/>
      <c r="EY276" s="124"/>
      <c r="EZ276" s="124"/>
      <c r="FA276" s="124"/>
      <c r="FB276" s="124"/>
      <c r="FC276" s="124"/>
      <c r="FD276" s="124"/>
      <c r="FE276" s="124"/>
      <c r="FF276" s="124"/>
      <c r="FG276" s="124"/>
      <c r="FH276" s="124"/>
      <c r="FI276" s="124"/>
      <c r="FJ276" s="124"/>
      <c r="FK276" s="124"/>
      <c r="FL276" s="124"/>
    </row>
    <row r="277" spans="1:168" s="31" customFormat="1" ht="88.5" customHeight="1">
      <c r="A277" s="234"/>
      <c r="B277" s="235"/>
      <c r="C277" s="236"/>
      <c r="D277" s="333"/>
      <c r="E277" s="236"/>
      <c r="F277" s="334"/>
      <c r="G277" s="236"/>
      <c r="H277" s="334"/>
      <c r="I277" s="236"/>
      <c r="J277" s="334"/>
      <c r="K277" s="235"/>
      <c r="L277" s="235"/>
      <c r="M277" s="235"/>
      <c r="N277" s="235"/>
      <c r="O277" s="235"/>
      <c r="P277" s="79" t="s">
        <v>1131</v>
      </c>
      <c r="Q277" s="80" t="s">
        <v>165</v>
      </c>
      <c r="R277" s="79">
        <v>3</v>
      </c>
      <c r="S277" s="80"/>
      <c r="T277" s="83">
        <v>0.2488</v>
      </c>
      <c r="U277" s="103">
        <f t="shared" si="5"/>
        <v>82933.33333333333</v>
      </c>
      <c r="V277" s="136">
        <v>42767</v>
      </c>
      <c r="W277" s="136">
        <v>43009</v>
      </c>
      <c r="X277" s="89"/>
      <c r="Y277" s="79"/>
      <c r="Z277" s="80"/>
      <c r="AA277" s="86"/>
      <c r="AB277" s="82"/>
      <c r="AC277" s="83"/>
      <c r="AD277" s="83"/>
      <c r="AE277" s="90"/>
      <c r="AF277" s="90"/>
      <c r="AG277" s="235"/>
      <c r="AH277" s="29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2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3"/>
      <c r="CT277" s="123"/>
      <c r="CU277" s="123"/>
      <c r="CV277" s="123"/>
      <c r="CW277" s="123"/>
      <c r="CX277" s="123"/>
      <c r="CY277" s="123"/>
      <c r="CZ277" s="124"/>
      <c r="DA277" s="124"/>
      <c r="DB277" s="124"/>
      <c r="DC277" s="124"/>
      <c r="DD277" s="124"/>
      <c r="DE277" s="124"/>
      <c r="DF277" s="124"/>
      <c r="DG277" s="124"/>
      <c r="DH277" s="124"/>
      <c r="DI277" s="124"/>
      <c r="DJ277" s="124"/>
      <c r="DK277" s="124"/>
      <c r="DL277" s="124"/>
      <c r="DM277" s="124"/>
      <c r="DN277" s="124"/>
      <c r="DO277" s="124"/>
      <c r="DP277" s="124"/>
      <c r="DQ277" s="124"/>
      <c r="DR277" s="124"/>
      <c r="DS277" s="124"/>
      <c r="DT277" s="124"/>
      <c r="DU277" s="124"/>
      <c r="DV277" s="124"/>
      <c r="DW277" s="124"/>
      <c r="DX277" s="124"/>
      <c r="DY277" s="124"/>
      <c r="DZ277" s="124"/>
      <c r="EA277" s="124"/>
      <c r="EB277" s="124"/>
      <c r="EC277" s="124"/>
      <c r="ED277" s="124"/>
      <c r="EE277" s="124"/>
      <c r="EF277" s="124"/>
      <c r="EG277" s="124"/>
      <c r="EH277" s="124"/>
      <c r="EI277" s="124"/>
      <c r="EJ277" s="124"/>
      <c r="EK277" s="124"/>
      <c r="EL277" s="124"/>
      <c r="EM277" s="124"/>
      <c r="EN277" s="124"/>
      <c r="EO277" s="124"/>
      <c r="EP277" s="124"/>
      <c r="EQ277" s="124"/>
      <c r="ER277" s="124"/>
      <c r="ES277" s="124"/>
      <c r="ET277" s="124"/>
      <c r="EU277" s="124"/>
      <c r="EV277" s="124"/>
      <c r="EW277" s="124"/>
      <c r="EX277" s="124"/>
      <c r="EY277" s="124"/>
      <c r="EZ277" s="124"/>
      <c r="FA277" s="124"/>
      <c r="FB277" s="124"/>
      <c r="FC277" s="124"/>
      <c r="FD277" s="124"/>
      <c r="FE277" s="124"/>
      <c r="FF277" s="124"/>
      <c r="FG277" s="124"/>
      <c r="FH277" s="124"/>
      <c r="FI277" s="124"/>
      <c r="FJ277" s="124"/>
      <c r="FK277" s="124"/>
      <c r="FL277" s="124"/>
    </row>
    <row r="278" spans="1:168" s="31" customFormat="1" ht="33" customHeight="1">
      <c r="A278" s="234"/>
      <c r="B278" s="235"/>
      <c r="C278" s="236"/>
      <c r="D278" s="333"/>
      <c r="E278" s="236"/>
      <c r="F278" s="334"/>
      <c r="G278" s="236"/>
      <c r="H278" s="334"/>
      <c r="I278" s="236"/>
      <c r="J278" s="334"/>
      <c r="K278" s="235"/>
      <c r="L278" s="235"/>
      <c r="M278" s="235"/>
      <c r="N278" s="235"/>
      <c r="O278" s="79" t="s">
        <v>383</v>
      </c>
      <c r="P278" s="79" t="s">
        <v>328</v>
      </c>
      <c r="Q278" s="80" t="s">
        <v>397</v>
      </c>
      <c r="R278" s="79">
        <v>2.64</v>
      </c>
      <c r="S278" s="80">
        <v>15859</v>
      </c>
      <c r="T278" s="83">
        <v>11.966</v>
      </c>
      <c r="U278" s="103">
        <f>T278/S278*1000000</f>
        <v>754.524244908254</v>
      </c>
      <c r="V278" s="136">
        <v>42767</v>
      </c>
      <c r="W278" s="136">
        <v>43009</v>
      </c>
      <c r="X278" s="79"/>
      <c r="Y278" s="79"/>
      <c r="Z278" s="80"/>
      <c r="AA278" s="81"/>
      <c r="AB278" s="82"/>
      <c r="AC278" s="83"/>
      <c r="AD278" s="103"/>
      <c r="AE278" s="90"/>
      <c r="AF278" s="90"/>
      <c r="AG278" s="235"/>
      <c r="AH278" s="29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2"/>
      <c r="CA278" s="122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3"/>
      <c r="CT278" s="123"/>
      <c r="CU278" s="123"/>
      <c r="CV278" s="123"/>
      <c r="CW278" s="123"/>
      <c r="CX278" s="123"/>
      <c r="CY278" s="123"/>
      <c r="CZ278" s="124"/>
      <c r="DA278" s="124"/>
      <c r="DB278" s="124"/>
      <c r="DC278" s="124"/>
      <c r="DD278" s="124"/>
      <c r="DE278" s="124"/>
      <c r="DF278" s="124"/>
      <c r="DG278" s="124"/>
      <c r="DH278" s="124"/>
      <c r="DI278" s="124"/>
      <c r="DJ278" s="124"/>
      <c r="DK278" s="124"/>
      <c r="DL278" s="124"/>
      <c r="DM278" s="124"/>
      <c r="DN278" s="124"/>
      <c r="DO278" s="124"/>
      <c r="DP278" s="124"/>
      <c r="DQ278" s="124"/>
      <c r="DR278" s="124"/>
      <c r="DS278" s="124"/>
      <c r="DT278" s="124"/>
      <c r="DU278" s="124"/>
      <c r="DV278" s="124"/>
      <c r="DW278" s="124"/>
      <c r="DX278" s="124"/>
      <c r="DY278" s="124"/>
      <c r="DZ278" s="124"/>
      <c r="EA278" s="124"/>
      <c r="EB278" s="124"/>
      <c r="EC278" s="124"/>
      <c r="ED278" s="124"/>
      <c r="EE278" s="124"/>
      <c r="EF278" s="124"/>
      <c r="EG278" s="124"/>
      <c r="EH278" s="124"/>
      <c r="EI278" s="124"/>
      <c r="EJ278" s="124"/>
      <c r="EK278" s="124"/>
      <c r="EL278" s="124"/>
      <c r="EM278" s="124"/>
      <c r="EN278" s="124"/>
      <c r="EO278" s="124"/>
      <c r="EP278" s="124"/>
      <c r="EQ278" s="124"/>
      <c r="ER278" s="124"/>
      <c r="ES278" s="124"/>
      <c r="ET278" s="124"/>
      <c r="EU278" s="124"/>
      <c r="EV278" s="124"/>
      <c r="EW278" s="124"/>
      <c r="EX278" s="124"/>
      <c r="EY278" s="124"/>
      <c r="EZ278" s="124"/>
      <c r="FA278" s="124"/>
      <c r="FB278" s="124"/>
      <c r="FC278" s="124"/>
      <c r="FD278" s="124"/>
      <c r="FE278" s="124"/>
      <c r="FF278" s="124"/>
      <c r="FG278" s="124"/>
      <c r="FH278" s="124"/>
      <c r="FI278" s="124"/>
      <c r="FJ278" s="124"/>
      <c r="FK278" s="124"/>
      <c r="FL278" s="124"/>
    </row>
    <row r="279" spans="1:168" s="31" customFormat="1" ht="77.25" customHeight="1">
      <c r="A279" s="234">
        <v>20</v>
      </c>
      <c r="B279" s="235" t="s">
        <v>384</v>
      </c>
      <c r="C279" s="236">
        <v>19</v>
      </c>
      <c r="D279" s="333">
        <v>304000</v>
      </c>
      <c r="E279" s="236">
        <v>4.9</v>
      </c>
      <c r="F279" s="334">
        <f>E279/C279*100</f>
        <v>25.789473684210527</v>
      </c>
      <c r="G279" s="236">
        <v>6.6</v>
      </c>
      <c r="H279" s="334">
        <f>G279/C279*100</f>
        <v>34.73684210526316</v>
      </c>
      <c r="I279" s="236">
        <v>6.6</v>
      </c>
      <c r="J279" s="334">
        <f>I279/C279*100</f>
        <v>34.73684210526316</v>
      </c>
      <c r="K279" s="235" t="s">
        <v>522</v>
      </c>
      <c r="L279" s="235" t="s">
        <v>1132</v>
      </c>
      <c r="M279" s="235"/>
      <c r="N279" s="235"/>
      <c r="O279" s="235" t="s">
        <v>522</v>
      </c>
      <c r="P279" s="235" t="s">
        <v>1063</v>
      </c>
      <c r="Q279" s="335" t="s">
        <v>165</v>
      </c>
      <c r="R279" s="235">
        <v>56</v>
      </c>
      <c r="S279" s="335"/>
      <c r="T279" s="336">
        <v>2.5746</v>
      </c>
      <c r="U279" s="338">
        <f>T279/R279*1000000</f>
        <v>45975</v>
      </c>
      <c r="V279" s="339">
        <v>42767</v>
      </c>
      <c r="W279" s="339">
        <v>43009</v>
      </c>
      <c r="X279" s="235" t="s">
        <v>748</v>
      </c>
      <c r="Y279" s="235"/>
      <c r="Z279" s="235"/>
      <c r="AA279" s="236"/>
      <c r="AB279" s="334"/>
      <c r="AC279" s="235"/>
      <c r="AD279" s="235"/>
      <c r="AE279" s="235"/>
      <c r="AF279" s="235"/>
      <c r="AG279" s="235" t="s">
        <v>1133</v>
      </c>
      <c r="AH279" s="29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3"/>
      <c r="CT279" s="123"/>
      <c r="CU279" s="123"/>
      <c r="CV279" s="123"/>
      <c r="CW279" s="123"/>
      <c r="CX279" s="123"/>
      <c r="CY279" s="123"/>
      <c r="CZ279" s="124"/>
      <c r="DA279" s="124"/>
      <c r="DB279" s="124"/>
      <c r="DC279" s="124"/>
      <c r="DD279" s="124"/>
      <c r="DE279" s="124"/>
      <c r="DF279" s="124"/>
      <c r="DG279" s="124"/>
      <c r="DH279" s="124"/>
      <c r="DI279" s="124"/>
      <c r="DJ279" s="124"/>
      <c r="DK279" s="124"/>
      <c r="DL279" s="124"/>
      <c r="DM279" s="124"/>
      <c r="DN279" s="124"/>
      <c r="DO279" s="124"/>
      <c r="DP279" s="124"/>
      <c r="DQ279" s="124"/>
      <c r="DR279" s="124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  <c r="EG279" s="124"/>
      <c r="EH279" s="124"/>
      <c r="EI279" s="124"/>
      <c r="EJ279" s="124"/>
      <c r="EK279" s="124"/>
      <c r="EL279" s="124"/>
      <c r="EM279" s="124"/>
      <c r="EN279" s="124"/>
      <c r="EO279" s="124"/>
      <c r="EP279" s="124"/>
      <c r="EQ279" s="124"/>
      <c r="ER279" s="124"/>
      <c r="ES279" s="124"/>
      <c r="ET279" s="124"/>
      <c r="EU279" s="124"/>
      <c r="EV279" s="124"/>
      <c r="EW279" s="124"/>
      <c r="EX279" s="124"/>
      <c r="EY279" s="124"/>
      <c r="EZ279" s="124"/>
      <c r="FA279" s="124"/>
      <c r="FB279" s="124"/>
      <c r="FC279" s="124"/>
      <c r="FD279" s="124"/>
      <c r="FE279" s="124"/>
      <c r="FF279" s="124"/>
      <c r="FG279" s="124"/>
      <c r="FH279" s="124"/>
      <c r="FI279" s="124"/>
      <c r="FJ279" s="124"/>
      <c r="FK279" s="124"/>
      <c r="FL279" s="124"/>
    </row>
    <row r="280" spans="1:168" s="31" customFormat="1" ht="15" customHeight="1">
      <c r="A280" s="234"/>
      <c r="B280" s="235"/>
      <c r="C280" s="236"/>
      <c r="D280" s="333"/>
      <c r="E280" s="236"/>
      <c r="F280" s="334"/>
      <c r="G280" s="236"/>
      <c r="H280" s="334"/>
      <c r="I280" s="236"/>
      <c r="J280" s="334"/>
      <c r="K280" s="235"/>
      <c r="L280" s="235"/>
      <c r="M280" s="235"/>
      <c r="N280" s="235"/>
      <c r="O280" s="235"/>
      <c r="P280" s="235"/>
      <c r="Q280" s="335"/>
      <c r="R280" s="235"/>
      <c r="S280" s="335"/>
      <c r="T280" s="336"/>
      <c r="U280" s="338"/>
      <c r="V280" s="339"/>
      <c r="W280" s="339"/>
      <c r="X280" s="235"/>
      <c r="Y280" s="235"/>
      <c r="Z280" s="235"/>
      <c r="AA280" s="236"/>
      <c r="AB280" s="334"/>
      <c r="AC280" s="235"/>
      <c r="AD280" s="235"/>
      <c r="AE280" s="235"/>
      <c r="AF280" s="235"/>
      <c r="AG280" s="235"/>
      <c r="AH280" s="29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3"/>
      <c r="CT280" s="123"/>
      <c r="CU280" s="123"/>
      <c r="CV280" s="123"/>
      <c r="CW280" s="123"/>
      <c r="CX280" s="123"/>
      <c r="CY280" s="123"/>
      <c r="CZ280" s="124"/>
      <c r="DA280" s="124"/>
      <c r="DB280" s="124"/>
      <c r="DC280" s="124"/>
      <c r="DD280" s="124"/>
      <c r="DE280" s="124"/>
      <c r="DF280" s="124"/>
      <c r="DG280" s="124"/>
      <c r="DH280" s="124"/>
      <c r="DI280" s="124"/>
      <c r="DJ280" s="124"/>
      <c r="DK280" s="124"/>
      <c r="DL280" s="124"/>
      <c r="DM280" s="124"/>
      <c r="DN280" s="124"/>
      <c r="DO280" s="124"/>
      <c r="DP280" s="124"/>
      <c r="DQ280" s="124"/>
      <c r="DR280" s="124"/>
      <c r="DS280" s="124"/>
      <c r="DT280" s="124"/>
      <c r="DU280" s="124"/>
      <c r="DV280" s="124"/>
      <c r="DW280" s="124"/>
      <c r="DX280" s="124"/>
      <c r="DY280" s="124"/>
      <c r="DZ280" s="124"/>
      <c r="EA280" s="124"/>
      <c r="EB280" s="124"/>
      <c r="EC280" s="124"/>
      <c r="ED280" s="124"/>
      <c r="EE280" s="124"/>
      <c r="EF280" s="124"/>
      <c r="EG280" s="124"/>
      <c r="EH280" s="124"/>
      <c r="EI280" s="124"/>
      <c r="EJ280" s="124"/>
      <c r="EK280" s="124"/>
      <c r="EL280" s="124"/>
      <c r="EM280" s="124"/>
      <c r="EN280" s="124"/>
      <c r="EO280" s="124"/>
      <c r="EP280" s="124"/>
      <c r="EQ280" s="124"/>
      <c r="ER280" s="124"/>
      <c r="ES280" s="124"/>
      <c r="ET280" s="124"/>
      <c r="EU280" s="124"/>
      <c r="EV280" s="124"/>
      <c r="EW280" s="124"/>
      <c r="EX280" s="124"/>
      <c r="EY280" s="124"/>
      <c r="EZ280" s="124"/>
      <c r="FA280" s="124"/>
      <c r="FB280" s="124"/>
      <c r="FC280" s="124"/>
      <c r="FD280" s="124"/>
      <c r="FE280" s="124"/>
      <c r="FF280" s="124"/>
      <c r="FG280" s="124"/>
      <c r="FH280" s="124"/>
      <c r="FI280" s="124"/>
      <c r="FJ280" s="124"/>
      <c r="FK280" s="124"/>
      <c r="FL280" s="124"/>
    </row>
    <row r="281" spans="1:168" s="31" customFormat="1" ht="39.75" customHeight="1">
      <c r="A281" s="234"/>
      <c r="B281" s="235"/>
      <c r="C281" s="236"/>
      <c r="D281" s="333"/>
      <c r="E281" s="236"/>
      <c r="F281" s="334"/>
      <c r="G281" s="236"/>
      <c r="H281" s="334"/>
      <c r="I281" s="236"/>
      <c r="J281" s="334"/>
      <c r="K281" s="235"/>
      <c r="L281" s="235"/>
      <c r="M281" s="235"/>
      <c r="N281" s="235"/>
      <c r="O281" s="235"/>
      <c r="P281" s="79" t="s">
        <v>1054</v>
      </c>
      <c r="Q281" s="80" t="s">
        <v>324</v>
      </c>
      <c r="R281" s="79">
        <v>6285</v>
      </c>
      <c r="S281" s="80"/>
      <c r="T281" s="83">
        <v>4.0887</v>
      </c>
      <c r="U281" s="103">
        <f>T281/R281*1000000</f>
        <v>650.5489260143198</v>
      </c>
      <c r="V281" s="136">
        <v>42767</v>
      </c>
      <c r="W281" s="136">
        <v>43009</v>
      </c>
      <c r="X281" s="235"/>
      <c r="Y281" s="79" t="s">
        <v>1054</v>
      </c>
      <c r="Z281" s="79" t="s">
        <v>324</v>
      </c>
      <c r="AA281" s="81">
        <v>5000</v>
      </c>
      <c r="AB281" s="82"/>
      <c r="AC281" s="79">
        <f>AD281*AA281/1000000</f>
        <v>4</v>
      </c>
      <c r="AD281" s="79">
        <v>800</v>
      </c>
      <c r="AE281" s="79"/>
      <c r="AF281" s="79"/>
      <c r="AG281" s="235"/>
      <c r="AH281" s="29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2"/>
      <c r="CA281" s="122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3"/>
      <c r="CT281" s="123"/>
      <c r="CU281" s="123"/>
      <c r="CV281" s="123"/>
      <c r="CW281" s="123"/>
      <c r="CX281" s="123"/>
      <c r="CY281" s="123"/>
      <c r="CZ281" s="124"/>
      <c r="DA281" s="124"/>
      <c r="DB281" s="124"/>
      <c r="DC281" s="124"/>
      <c r="DD281" s="124"/>
      <c r="DE281" s="124"/>
      <c r="DF281" s="124"/>
      <c r="DG281" s="124"/>
      <c r="DH281" s="124"/>
      <c r="DI281" s="124"/>
      <c r="DJ281" s="124"/>
      <c r="DK281" s="124"/>
      <c r="DL281" s="124"/>
      <c r="DM281" s="124"/>
      <c r="DN281" s="124"/>
      <c r="DO281" s="124"/>
      <c r="DP281" s="124"/>
      <c r="DQ281" s="124"/>
      <c r="DR281" s="124"/>
      <c r="DS281" s="124"/>
      <c r="DT281" s="124"/>
      <c r="DU281" s="124"/>
      <c r="DV281" s="124"/>
      <c r="DW281" s="124"/>
      <c r="DX281" s="124"/>
      <c r="DY281" s="124"/>
      <c r="DZ281" s="124"/>
      <c r="EA281" s="124"/>
      <c r="EB281" s="124"/>
      <c r="EC281" s="124"/>
      <c r="ED281" s="124"/>
      <c r="EE281" s="124"/>
      <c r="EF281" s="124"/>
      <c r="EG281" s="124"/>
      <c r="EH281" s="124"/>
      <c r="EI281" s="124"/>
      <c r="EJ281" s="124"/>
      <c r="EK281" s="124"/>
      <c r="EL281" s="124"/>
      <c r="EM281" s="124"/>
      <c r="EN281" s="124"/>
      <c r="EO281" s="124"/>
      <c r="EP281" s="124"/>
      <c r="EQ281" s="124"/>
      <c r="ER281" s="124"/>
      <c r="ES281" s="124"/>
      <c r="ET281" s="124"/>
      <c r="EU281" s="124"/>
      <c r="EV281" s="124"/>
      <c r="EW281" s="124"/>
      <c r="EX281" s="124"/>
      <c r="EY281" s="124"/>
      <c r="EZ281" s="124"/>
      <c r="FA281" s="124"/>
      <c r="FB281" s="124"/>
      <c r="FC281" s="124"/>
      <c r="FD281" s="124"/>
      <c r="FE281" s="124"/>
      <c r="FF281" s="124"/>
      <c r="FG281" s="124"/>
      <c r="FH281" s="124"/>
      <c r="FI281" s="124"/>
      <c r="FJ281" s="124"/>
      <c r="FK281" s="124"/>
      <c r="FL281" s="124"/>
    </row>
    <row r="282" spans="1:168" s="31" customFormat="1" ht="99" customHeight="1">
      <c r="A282" s="234"/>
      <c r="B282" s="235"/>
      <c r="C282" s="236"/>
      <c r="D282" s="333"/>
      <c r="E282" s="236"/>
      <c r="F282" s="334"/>
      <c r="G282" s="236"/>
      <c r="H282" s="334"/>
      <c r="I282" s="236"/>
      <c r="J282" s="334"/>
      <c r="K282" s="235"/>
      <c r="L282" s="235"/>
      <c r="M282" s="235"/>
      <c r="N282" s="235"/>
      <c r="O282" s="235"/>
      <c r="P282" s="79" t="s">
        <v>1134</v>
      </c>
      <c r="Q282" s="80" t="s">
        <v>165</v>
      </c>
      <c r="R282" s="79">
        <v>6</v>
      </c>
      <c r="S282" s="80"/>
      <c r="T282" s="83">
        <v>0.4976</v>
      </c>
      <c r="U282" s="103">
        <f>T282/R282*1000000</f>
        <v>82933.33333333333</v>
      </c>
      <c r="V282" s="136">
        <v>42767</v>
      </c>
      <c r="W282" s="136">
        <v>43009</v>
      </c>
      <c r="X282" s="235"/>
      <c r="Y282" s="79" t="s">
        <v>740</v>
      </c>
      <c r="Z282" s="80" t="s">
        <v>741</v>
      </c>
      <c r="AA282" s="86">
        <f>AB282/6000</f>
        <v>13.583333333333334</v>
      </c>
      <c r="AB282" s="82">
        <v>81500</v>
      </c>
      <c r="AC282" s="83">
        <f>AD282*AB282/1000000</f>
        <v>65.2</v>
      </c>
      <c r="AD282" s="83">
        <v>800</v>
      </c>
      <c r="AE282" s="90"/>
      <c r="AF282" s="90"/>
      <c r="AG282" s="235"/>
      <c r="AH282" s="29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3"/>
      <c r="CT282" s="123"/>
      <c r="CU282" s="123"/>
      <c r="CV282" s="123"/>
      <c r="CW282" s="123"/>
      <c r="CX282" s="123"/>
      <c r="CY282" s="123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M282" s="124"/>
      <c r="EN282" s="124"/>
      <c r="EO282" s="124"/>
      <c r="EP282" s="124"/>
      <c r="EQ282" s="124"/>
      <c r="ER282" s="124"/>
      <c r="ES282" s="124"/>
      <c r="ET282" s="124"/>
      <c r="EU282" s="124"/>
      <c r="EV282" s="124"/>
      <c r="EW282" s="124"/>
      <c r="EX282" s="124"/>
      <c r="EY282" s="124"/>
      <c r="EZ282" s="124"/>
      <c r="FA282" s="124"/>
      <c r="FB282" s="124"/>
      <c r="FC282" s="124"/>
      <c r="FD282" s="124"/>
      <c r="FE282" s="124"/>
      <c r="FF282" s="124"/>
      <c r="FG282" s="124"/>
      <c r="FH282" s="124"/>
      <c r="FI282" s="124"/>
      <c r="FJ282" s="124"/>
      <c r="FK282" s="124"/>
      <c r="FL282" s="124"/>
    </row>
    <row r="283" spans="1:168" s="31" customFormat="1" ht="35.25" customHeight="1">
      <c r="A283" s="234">
        <v>21</v>
      </c>
      <c r="B283" s="235" t="s">
        <v>523</v>
      </c>
      <c r="C283" s="236">
        <v>3.5</v>
      </c>
      <c r="D283" s="333">
        <v>56000</v>
      </c>
      <c r="E283" s="236">
        <v>1.05</v>
      </c>
      <c r="F283" s="334">
        <f>E283/C283*100</f>
        <v>30</v>
      </c>
      <c r="G283" s="236">
        <v>1.5</v>
      </c>
      <c r="H283" s="334">
        <f>G283/C283*100</f>
        <v>42.857142857142854</v>
      </c>
      <c r="I283" s="236">
        <v>1.3</v>
      </c>
      <c r="J283" s="334">
        <f>I283/C283*100</f>
        <v>37.142857142857146</v>
      </c>
      <c r="K283" s="235" t="s">
        <v>524</v>
      </c>
      <c r="L283" s="235" t="s">
        <v>525</v>
      </c>
      <c r="M283" s="235"/>
      <c r="N283" s="235"/>
      <c r="O283" s="235" t="s">
        <v>524</v>
      </c>
      <c r="P283" s="235" t="s">
        <v>1064</v>
      </c>
      <c r="Q283" s="335" t="s">
        <v>165</v>
      </c>
      <c r="R283" s="235">
        <v>44</v>
      </c>
      <c r="S283" s="335"/>
      <c r="T283" s="336">
        <v>1.5191</v>
      </c>
      <c r="U283" s="338">
        <f>T283/R283*1000000</f>
        <v>34525</v>
      </c>
      <c r="V283" s="339">
        <v>42767</v>
      </c>
      <c r="W283" s="339">
        <v>43009</v>
      </c>
      <c r="X283" s="235"/>
      <c r="Y283" s="235"/>
      <c r="Z283" s="235"/>
      <c r="AA283" s="236"/>
      <c r="AB283" s="334"/>
      <c r="AC283" s="235"/>
      <c r="AD283" s="235"/>
      <c r="AE283" s="235"/>
      <c r="AF283" s="235"/>
      <c r="AG283" s="235" t="s">
        <v>1135</v>
      </c>
      <c r="AH283" s="29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2"/>
      <c r="CA283" s="122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3"/>
      <c r="CT283" s="123"/>
      <c r="CU283" s="123"/>
      <c r="CV283" s="123"/>
      <c r="CW283" s="123"/>
      <c r="CX283" s="123"/>
      <c r="CY283" s="123"/>
      <c r="CZ283" s="124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124"/>
      <c r="DL283" s="124"/>
      <c r="DM283" s="124"/>
      <c r="DN283" s="124"/>
      <c r="DO283" s="124"/>
      <c r="DP283" s="124"/>
      <c r="DQ283" s="124"/>
      <c r="DR283" s="124"/>
      <c r="DS283" s="124"/>
      <c r="DT283" s="124"/>
      <c r="DU283" s="124"/>
      <c r="DV283" s="124"/>
      <c r="DW283" s="124"/>
      <c r="DX283" s="124"/>
      <c r="DY283" s="124"/>
      <c r="DZ283" s="124"/>
      <c r="EA283" s="124"/>
      <c r="EB283" s="124"/>
      <c r="EC283" s="124"/>
      <c r="ED283" s="124"/>
      <c r="EE283" s="124"/>
      <c r="EF283" s="124"/>
      <c r="EG283" s="124"/>
      <c r="EH283" s="124"/>
      <c r="EI283" s="124"/>
      <c r="EJ283" s="124"/>
      <c r="EK283" s="124"/>
      <c r="EL283" s="124"/>
      <c r="EM283" s="124"/>
      <c r="EN283" s="124"/>
      <c r="EO283" s="124"/>
      <c r="EP283" s="124"/>
      <c r="EQ283" s="124"/>
      <c r="ER283" s="124"/>
      <c r="ES283" s="124"/>
      <c r="ET283" s="124"/>
      <c r="EU283" s="124"/>
      <c r="EV283" s="124"/>
      <c r="EW283" s="124"/>
      <c r="EX283" s="124"/>
      <c r="EY283" s="124"/>
      <c r="EZ283" s="124"/>
      <c r="FA283" s="124"/>
      <c r="FB283" s="124"/>
      <c r="FC283" s="124"/>
      <c r="FD283" s="124"/>
      <c r="FE283" s="124"/>
      <c r="FF283" s="124"/>
      <c r="FG283" s="124"/>
      <c r="FH283" s="124"/>
      <c r="FI283" s="124"/>
      <c r="FJ283" s="124"/>
      <c r="FK283" s="124"/>
      <c r="FL283" s="124"/>
    </row>
    <row r="284" spans="1:168" s="31" customFormat="1" ht="74.25" customHeight="1">
      <c r="A284" s="234"/>
      <c r="B284" s="235"/>
      <c r="C284" s="236"/>
      <c r="D284" s="333"/>
      <c r="E284" s="236"/>
      <c r="F284" s="334"/>
      <c r="G284" s="236"/>
      <c r="H284" s="334"/>
      <c r="I284" s="236"/>
      <c r="J284" s="334"/>
      <c r="K284" s="235"/>
      <c r="L284" s="235"/>
      <c r="M284" s="235"/>
      <c r="N284" s="235"/>
      <c r="O284" s="235"/>
      <c r="P284" s="235"/>
      <c r="Q284" s="335"/>
      <c r="R284" s="235"/>
      <c r="S284" s="335"/>
      <c r="T284" s="336"/>
      <c r="U284" s="338"/>
      <c r="V284" s="339"/>
      <c r="W284" s="339"/>
      <c r="X284" s="235"/>
      <c r="Y284" s="235"/>
      <c r="Z284" s="235"/>
      <c r="AA284" s="236"/>
      <c r="AB284" s="334"/>
      <c r="AC284" s="235"/>
      <c r="AD284" s="235"/>
      <c r="AE284" s="235"/>
      <c r="AF284" s="235"/>
      <c r="AG284" s="235"/>
      <c r="AH284" s="29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2"/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3"/>
      <c r="CT284" s="123"/>
      <c r="CU284" s="123"/>
      <c r="CV284" s="123"/>
      <c r="CW284" s="123"/>
      <c r="CX284" s="123"/>
      <c r="CY284" s="123"/>
      <c r="CZ284" s="124"/>
      <c r="DA284" s="124"/>
      <c r="DB284" s="124"/>
      <c r="DC284" s="124"/>
      <c r="DD284" s="124"/>
      <c r="DE284" s="124"/>
      <c r="DF284" s="124"/>
      <c r="DG284" s="124"/>
      <c r="DH284" s="124"/>
      <c r="DI284" s="124"/>
      <c r="DJ284" s="124"/>
      <c r="DK284" s="124"/>
      <c r="DL284" s="124"/>
      <c r="DM284" s="124"/>
      <c r="DN284" s="124"/>
      <c r="DO284" s="124"/>
      <c r="DP284" s="124"/>
      <c r="DQ284" s="124"/>
      <c r="DR284" s="124"/>
      <c r="DS284" s="124"/>
      <c r="DT284" s="124"/>
      <c r="DU284" s="124"/>
      <c r="DV284" s="124"/>
      <c r="DW284" s="124"/>
      <c r="DX284" s="124"/>
      <c r="DY284" s="124"/>
      <c r="DZ284" s="124"/>
      <c r="EA284" s="124"/>
      <c r="EB284" s="124"/>
      <c r="EC284" s="124"/>
      <c r="ED284" s="124"/>
      <c r="EE284" s="124"/>
      <c r="EF284" s="124"/>
      <c r="EG284" s="124"/>
      <c r="EH284" s="124"/>
      <c r="EI284" s="124"/>
      <c r="EJ284" s="124"/>
      <c r="EK284" s="124"/>
      <c r="EL284" s="124"/>
      <c r="EM284" s="124"/>
      <c r="EN284" s="124"/>
      <c r="EO284" s="124"/>
      <c r="EP284" s="124"/>
      <c r="EQ284" s="124"/>
      <c r="ER284" s="124"/>
      <c r="ES284" s="124"/>
      <c r="ET284" s="124"/>
      <c r="EU284" s="124"/>
      <c r="EV284" s="124"/>
      <c r="EW284" s="124"/>
      <c r="EX284" s="124"/>
      <c r="EY284" s="124"/>
      <c r="EZ284" s="124"/>
      <c r="FA284" s="124"/>
      <c r="FB284" s="124"/>
      <c r="FC284" s="124"/>
      <c r="FD284" s="124"/>
      <c r="FE284" s="124"/>
      <c r="FF284" s="124"/>
      <c r="FG284" s="124"/>
      <c r="FH284" s="124"/>
      <c r="FI284" s="124"/>
      <c r="FJ284" s="124"/>
      <c r="FK284" s="124"/>
      <c r="FL284" s="124"/>
    </row>
    <row r="285" spans="1:168" s="31" customFormat="1" ht="57.75" customHeight="1">
      <c r="A285" s="234"/>
      <c r="B285" s="235"/>
      <c r="C285" s="236"/>
      <c r="D285" s="333"/>
      <c r="E285" s="236"/>
      <c r="F285" s="334"/>
      <c r="G285" s="236"/>
      <c r="H285" s="334"/>
      <c r="I285" s="236"/>
      <c r="J285" s="334"/>
      <c r="K285" s="235"/>
      <c r="L285" s="235"/>
      <c r="M285" s="235"/>
      <c r="N285" s="235"/>
      <c r="O285" s="235"/>
      <c r="P285" s="79" t="s">
        <v>1065</v>
      </c>
      <c r="Q285" s="80" t="s">
        <v>165</v>
      </c>
      <c r="R285" s="79">
        <v>12</v>
      </c>
      <c r="S285" s="80"/>
      <c r="T285" s="83">
        <v>1.1586</v>
      </c>
      <c r="U285" s="103">
        <f>T285/R285*1000000</f>
        <v>96550.00000000001</v>
      </c>
      <c r="V285" s="136">
        <v>42767</v>
      </c>
      <c r="W285" s="136">
        <v>43009</v>
      </c>
      <c r="X285" s="89"/>
      <c r="Y285" s="79"/>
      <c r="Z285" s="80"/>
      <c r="AA285" s="86"/>
      <c r="AB285" s="82"/>
      <c r="AC285" s="83"/>
      <c r="AD285" s="83"/>
      <c r="AE285" s="90"/>
      <c r="AF285" s="90"/>
      <c r="AG285" s="235"/>
      <c r="AH285" s="29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3"/>
      <c r="CT285" s="123"/>
      <c r="CU285" s="123"/>
      <c r="CV285" s="123"/>
      <c r="CW285" s="123"/>
      <c r="CX285" s="123"/>
      <c r="CY285" s="123"/>
      <c r="CZ285" s="124"/>
      <c r="DA285" s="124"/>
      <c r="DB285" s="124"/>
      <c r="DC285" s="124"/>
      <c r="DD285" s="124"/>
      <c r="DE285" s="124"/>
      <c r="DF285" s="124"/>
      <c r="DG285" s="124"/>
      <c r="DH285" s="124"/>
      <c r="DI285" s="124"/>
      <c r="DJ285" s="124"/>
      <c r="DK285" s="124"/>
      <c r="DL285" s="124"/>
      <c r="DM285" s="124"/>
      <c r="DN285" s="124"/>
      <c r="DO285" s="124"/>
      <c r="DP285" s="124"/>
      <c r="DQ285" s="124"/>
      <c r="DR285" s="124"/>
      <c r="DS285" s="124"/>
      <c r="DT285" s="124"/>
      <c r="DU285" s="124"/>
      <c r="DV285" s="124"/>
      <c r="DW285" s="124"/>
      <c r="DX285" s="124"/>
      <c r="DY285" s="124"/>
      <c r="DZ285" s="124"/>
      <c r="EA285" s="124"/>
      <c r="EB285" s="124"/>
      <c r="EC285" s="124"/>
      <c r="ED285" s="124"/>
      <c r="EE285" s="124"/>
      <c r="EF285" s="124"/>
      <c r="EG285" s="124"/>
      <c r="EH285" s="124"/>
      <c r="EI285" s="124"/>
      <c r="EJ285" s="124"/>
      <c r="EK285" s="124"/>
      <c r="EL285" s="124"/>
      <c r="EM285" s="124"/>
      <c r="EN285" s="124"/>
      <c r="EO285" s="124"/>
      <c r="EP285" s="124"/>
      <c r="EQ285" s="124"/>
      <c r="ER285" s="124"/>
      <c r="ES285" s="124"/>
      <c r="ET285" s="124"/>
      <c r="EU285" s="124"/>
      <c r="EV285" s="124"/>
      <c r="EW285" s="124"/>
      <c r="EX285" s="124"/>
      <c r="EY285" s="124"/>
      <c r="EZ285" s="124"/>
      <c r="FA285" s="124"/>
      <c r="FB285" s="124"/>
      <c r="FC285" s="124"/>
      <c r="FD285" s="124"/>
      <c r="FE285" s="124"/>
      <c r="FF285" s="124"/>
      <c r="FG285" s="124"/>
      <c r="FH285" s="124"/>
      <c r="FI285" s="124"/>
      <c r="FJ285" s="124"/>
      <c r="FK285" s="124"/>
      <c r="FL285" s="124"/>
    </row>
    <row r="286" spans="1:168" s="31" customFormat="1" ht="27.75" customHeight="1">
      <c r="A286" s="234"/>
      <c r="B286" s="235"/>
      <c r="C286" s="236"/>
      <c r="D286" s="333"/>
      <c r="E286" s="236"/>
      <c r="F286" s="334"/>
      <c r="G286" s="236"/>
      <c r="H286" s="334"/>
      <c r="I286" s="236"/>
      <c r="J286" s="334"/>
      <c r="K286" s="235"/>
      <c r="L286" s="235"/>
      <c r="M286" s="235"/>
      <c r="N286" s="235"/>
      <c r="O286" s="235"/>
      <c r="P286" s="79" t="s">
        <v>1137</v>
      </c>
      <c r="Q286" s="80" t="s">
        <v>165</v>
      </c>
      <c r="R286" s="79">
        <v>3</v>
      </c>
      <c r="S286" s="80"/>
      <c r="T286" s="83">
        <v>0.3973</v>
      </c>
      <c r="U286" s="103">
        <f>T286/R286*1000000</f>
        <v>132433.3333333333</v>
      </c>
      <c r="V286" s="136">
        <v>42767</v>
      </c>
      <c r="W286" s="136">
        <v>43009</v>
      </c>
      <c r="X286" s="89"/>
      <c r="Y286" s="79"/>
      <c r="Z286" s="80"/>
      <c r="AA286" s="86"/>
      <c r="AB286" s="82"/>
      <c r="AC286" s="83"/>
      <c r="AD286" s="83"/>
      <c r="AE286" s="90"/>
      <c r="AF286" s="90"/>
      <c r="AG286" s="235"/>
      <c r="AH286" s="29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2"/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3"/>
      <c r="CT286" s="123"/>
      <c r="CU286" s="123"/>
      <c r="CV286" s="123"/>
      <c r="CW286" s="123"/>
      <c r="CX286" s="123"/>
      <c r="CY286" s="123"/>
      <c r="CZ286" s="124"/>
      <c r="DA286" s="124"/>
      <c r="DB286" s="124"/>
      <c r="DC286" s="124"/>
      <c r="DD286" s="124"/>
      <c r="DE286" s="124"/>
      <c r="DF286" s="124"/>
      <c r="DG286" s="124"/>
      <c r="DH286" s="124"/>
      <c r="DI286" s="124"/>
      <c r="DJ286" s="124"/>
      <c r="DK286" s="124"/>
      <c r="DL286" s="124"/>
      <c r="DM286" s="124"/>
      <c r="DN286" s="124"/>
      <c r="DO286" s="124"/>
      <c r="DP286" s="124"/>
      <c r="DQ286" s="124"/>
      <c r="DR286" s="124"/>
      <c r="DS286" s="124"/>
      <c r="DT286" s="124"/>
      <c r="DU286" s="124"/>
      <c r="DV286" s="124"/>
      <c r="DW286" s="124"/>
      <c r="DX286" s="124"/>
      <c r="DY286" s="124"/>
      <c r="DZ286" s="124"/>
      <c r="EA286" s="124"/>
      <c r="EB286" s="124"/>
      <c r="EC286" s="124"/>
      <c r="ED286" s="124"/>
      <c r="EE286" s="124"/>
      <c r="EF286" s="124"/>
      <c r="EG286" s="124"/>
      <c r="EH286" s="124"/>
      <c r="EI286" s="124"/>
      <c r="EJ286" s="124"/>
      <c r="EK286" s="124"/>
      <c r="EL286" s="124"/>
      <c r="EM286" s="124"/>
      <c r="EN286" s="124"/>
      <c r="EO286" s="124"/>
      <c r="EP286" s="124"/>
      <c r="EQ286" s="124"/>
      <c r="ER286" s="124"/>
      <c r="ES286" s="124"/>
      <c r="ET286" s="124"/>
      <c r="EU286" s="124"/>
      <c r="EV286" s="124"/>
      <c r="EW286" s="124"/>
      <c r="EX286" s="124"/>
      <c r="EY286" s="124"/>
      <c r="EZ286" s="124"/>
      <c r="FA286" s="124"/>
      <c r="FB286" s="124"/>
      <c r="FC286" s="124"/>
      <c r="FD286" s="124"/>
      <c r="FE286" s="124"/>
      <c r="FF286" s="124"/>
      <c r="FG286" s="124"/>
      <c r="FH286" s="124"/>
      <c r="FI286" s="124"/>
      <c r="FJ286" s="124"/>
      <c r="FK286" s="124"/>
      <c r="FL286" s="124"/>
    </row>
    <row r="287" spans="1:168" s="31" customFormat="1" ht="98.25" customHeight="1">
      <c r="A287" s="234"/>
      <c r="B287" s="235"/>
      <c r="C287" s="236"/>
      <c r="D287" s="333"/>
      <c r="E287" s="236"/>
      <c r="F287" s="334"/>
      <c r="G287" s="236"/>
      <c r="H287" s="334"/>
      <c r="I287" s="236"/>
      <c r="J287" s="334"/>
      <c r="K287" s="235"/>
      <c r="L287" s="235"/>
      <c r="M287" s="235"/>
      <c r="N287" s="235"/>
      <c r="O287" s="235"/>
      <c r="P287" s="79" t="s">
        <v>1138</v>
      </c>
      <c r="Q287" s="80" t="s">
        <v>165</v>
      </c>
      <c r="R287" s="79">
        <v>1</v>
      </c>
      <c r="S287" s="80"/>
      <c r="T287" s="83">
        <v>0.0829</v>
      </c>
      <c r="U287" s="103">
        <f>T287/R287*1000000</f>
        <v>82900</v>
      </c>
      <c r="V287" s="136">
        <v>42767</v>
      </c>
      <c r="W287" s="136">
        <v>43009</v>
      </c>
      <c r="X287" s="89"/>
      <c r="Y287" s="79"/>
      <c r="Z287" s="80"/>
      <c r="AA287" s="86"/>
      <c r="AB287" s="82"/>
      <c r="AC287" s="83"/>
      <c r="AD287" s="83"/>
      <c r="AE287" s="90"/>
      <c r="AF287" s="90"/>
      <c r="AG287" s="235"/>
      <c r="AH287" s="29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2"/>
      <c r="CA287" s="122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2"/>
      <c r="CP287" s="122"/>
      <c r="CQ287" s="122"/>
      <c r="CR287" s="122"/>
      <c r="CS287" s="123"/>
      <c r="CT287" s="123"/>
      <c r="CU287" s="123"/>
      <c r="CV287" s="123"/>
      <c r="CW287" s="123"/>
      <c r="CX287" s="123"/>
      <c r="CY287" s="123"/>
      <c r="CZ287" s="124"/>
      <c r="DA287" s="124"/>
      <c r="DB287" s="124"/>
      <c r="DC287" s="124"/>
      <c r="DD287" s="124"/>
      <c r="DE287" s="124"/>
      <c r="DF287" s="124"/>
      <c r="DG287" s="124"/>
      <c r="DH287" s="124"/>
      <c r="DI287" s="124"/>
      <c r="DJ287" s="124"/>
      <c r="DK287" s="124"/>
      <c r="DL287" s="124"/>
      <c r="DM287" s="124"/>
      <c r="DN287" s="124"/>
      <c r="DO287" s="124"/>
      <c r="DP287" s="124"/>
      <c r="DQ287" s="124"/>
      <c r="DR287" s="124"/>
      <c r="DS287" s="124"/>
      <c r="DT287" s="124"/>
      <c r="DU287" s="124"/>
      <c r="DV287" s="124"/>
      <c r="DW287" s="124"/>
      <c r="DX287" s="124"/>
      <c r="DY287" s="124"/>
      <c r="DZ287" s="124"/>
      <c r="EA287" s="124"/>
      <c r="EB287" s="124"/>
      <c r="EC287" s="124"/>
      <c r="ED287" s="124"/>
      <c r="EE287" s="124"/>
      <c r="EF287" s="124"/>
      <c r="EG287" s="124"/>
      <c r="EH287" s="124"/>
      <c r="EI287" s="124"/>
      <c r="EJ287" s="124"/>
      <c r="EK287" s="124"/>
      <c r="EL287" s="124"/>
      <c r="EM287" s="124"/>
      <c r="EN287" s="124"/>
      <c r="EO287" s="124"/>
      <c r="EP287" s="124"/>
      <c r="EQ287" s="124"/>
      <c r="ER287" s="124"/>
      <c r="ES287" s="124"/>
      <c r="ET287" s="124"/>
      <c r="EU287" s="124"/>
      <c r="EV287" s="124"/>
      <c r="EW287" s="124"/>
      <c r="EX287" s="124"/>
      <c r="EY287" s="124"/>
      <c r="EZ287" s="124"/>
      <c r="FA287" s="124"/>
      <c r="FB287" s="124"/>
      <c r="FC287" s="124"/>
      <c r="FD287" s="124"/>
      <c r="FE287" s="124"/>
      <c r="FF287" s="124"/>
      <c r="FG287" s="124"/>
      <c r="FH287" s="124"/>
      <c r="FI287" s="124"/>
      <c r="FJ287" s="124"/>
      <c r="FK287" s="124"/>
      <c r="FL287" s="124"/>
    </row>
    <row r="288" spans="1:168" s="31" customFormat="1" ht="33" customHeight="1">
      <c r="A288" s="234">
        <v>22</v>
      </c>
      <c r="B288" s="235" t="s">
        <v>526</v>
      </c>
      <c r="C288" s="236">
        <v>5.6</v>
      </c>
      <c r="D288" s="333">
        <v>89600</v>
      </c>
      <c r="E288" s="236">
        <v>1.68</v>
      </c>
      <c r="F288" s="334">
        <f>E288/C288*100</f>
        <v>30</v>
      </c>
      <c r="G288" s="236">
        <v>2.2</v>
      </c>
      <c r="H288" s="334">
        <f>G288/C288*100</f>
        <v>39.28571428571429</v>
      </c>
      <c r="I288" s="235">
        <v>2.1</v>
      </c>
      <c r="J288" s="334">
        <f>I288/C288*100</f>
        <v>37.50000000000001</v>
      </c>
      <c r="K288" s="235" t="s">
        <v>527</v>
      </c>
      <c r="L288" s="235" t="s">
        <v>521</v>
      </c>
      <c r="M288" s="235"/>
      <c r="N288" s="235"/>
      <c r="O288" s="235" t="s">
        <v>527</v>
      </c>
      <c r="P288" s="235" t="s">
        <v>1066</v>
      </c>
      <c r="Q288" s="335" t="s">
        <v>165</v>
      </c>
      <c r="R288" s="235">
        <v>56</v>
      </c>
      <c r="S288" s="335"/>
      <c r="T288" s="336">
        <v>1.735</v>
      </c>
      <c r="U288" s="338">
        <f>T288/R288*1000000</f>
        <v>30982.14285714286</v>
      </c>
      <c r="V288" s="339">
        <v>42767</v>
      </c>
      <c r="W288" s="339">
        <v>43009</v>
      </c>
      <c r="X288" s="235"/>
      <c r="Y288" s="235"/>
      <c r="Z288" s="235"/>
      <c r="AA288" s="236"/>
      <c r="AB288" s="334"/>
      <c r="AC288" s="235"/>
      <c r="AD288" s="235"/>
      <c r="AE288" s="235"/>
      <c r="AF288" s="235"/>
      <c r="AG288" s="235" t="s">
        <v>1139</v>
      </c>
      <c r="AH288" s="29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2"/>
      <c r="CA288" s="122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2"/>
      <c r="CP288" s="122"/>
      <c r="CQ288" s="122"/>
      <c r="CR288" s="122"/>
      <c r="CS288" s="123"/>
      <c r="CT288" s="123"/>
      <c r="CU288" s="123"/>
      <c r="CV288" s="123"/>
      <c r="CW288" s="123"/>
      <c r="CX288" s="123"/>
      <c r="CY288" s="123"/>
      <c r="CZ288" s="124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124"/>
      <c r="DK288" s="124"/>
      <c r="DL288" s="124"/>
      <c r="DM288" s="124"/>
      <c r="DN288" s="124"/>
      <c r="DO288" s="124"/>
      <c r="DP288" s="124"/>
      <c r="DQ288" s="124"/>
      <c r="DR288" s="124"/>
      <c r="DS288" s="124"/>
      <c r="DT288" s="124"/>
      <c r="DU288" s="124"/>
      <c r="DV288" s="124"/>
      <c r="DW288" s="124"/>
      <c r="DX288" s="124"/>
      <c r="DY288" s="124"/>
      <c r="DZ288" s="124"/>
      <c r="EA288" s="124"/>
      <c r="EB288" s="124"/>
      <c r="EC288" s="124"/>
      <c r="ED288" s="124"/>
      <c r="EE288" s="124"/>
      <c r="EF288" s="124"/>
      <c r="EG288" s="124"/>
      <c r="EH288" s="124"/>
      <c r="EI288" s="124"/>
      <c r="EJ288" s="124"/>
      <c r="EK288" s="124"/>
      <c r="EL288" s="124"/>
      <c r="EM288" s="124"/>
      <c r="EN288" s="124"/>
      <c r="EO288" s="124"/>
      <c r="EP288" s="124"/>
      <c r="EQ288" s="124"/>
      <c r="ER288" s="124"/>
      <c r="ES288" s="124"/>
      <c r="ET288" s="124"/>
      <c r="EU288" s="124"/>
      <c r="EV288" s="124"/>
      <c r="EW288" s="124"/>
      <c r="EX288" s="124"/>
      <c r="EY288" s="124"/>
      <c r="EZ288" s="124"/>
      <c r="FA288" s="124"/>
      <c r="FB288" s="124"/>
      <c r="FC288" s="124"/>
      <c r="FD288" s="124"/>
      <c r="FE288" s="124"/>
      <c r="FF288" s="124"/>
      <c r="FG288" s="124"/>
      <c r="FH288" s="124"/>
      <c r="FI288" s="124"/>
      <c r="FJ288" s="124"/>
      <c r="FK288" s="124"/>
      <c r="FL288" s="124"/>
    </row>
    <row r="289" spans="1:168" s="31" customFormat="1" ht="84" customHeight="1">
      <c r="A289" s="234"/>
      <c r="B289" s="235"/>
      <c r="C289" s="236"/>
      <c r="D289" s="333"/>
      <c r="E289" s="236"/>
      <c r="F289" s="334"/>
      <c r="G289" s="236"/>
      <c r="H289" s="334"/>
      <c r="I289" s="235"/>
      <c r="J289" s="334"/>
      <c r="K289" s="235"/>
      <c r="L289" s="235"/>
      <c r="M289" s="235"/>
      <c r="N289" s="235"/>
      <c r="O289" s="235"/>
      <c r="P289" s="235"/>
      <c r="Q289" s="335"/>
      <c r="R289" s="235"/>
      <c r="S289" s="335"/>
      <c r="T289" s="336"/>
      <c r="U289" s="338"/>
      <c r="V289" s="339"/>
      <c r="W289" s="339"/>
      <c r="X289" s="235"/>
      <c r="Y289" s="235"/>
      <c r="Z289" s="235"/>
      <c r="AA289" s="236"/>
      <c r="AB289" s="334"/>
      <c r="AC289" s="235"/>
      <c r="AD289" s="235"/>
      <c r="AE289" s="235"/>
      <c r="AF289" s="235"/>
      <c r="AG289" s="235"/>
      <c r="AH289" s="29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2"/>
      <c r="CA289" s="122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2"/>
      <c r="CP289" s="122"/>
      <c r="CQ289" s="122"/>
      <c r="CR289" s="122"/>
      <c r="CS289" s="123"/>
      <c r="CT289" s="123"/>
      <c r="CU289" s="123"/>
      <c r="CV289" s="123"/>
      <c r="CW289" s="123"/>
      <c r="CX289" s="123"/>
      <c r="CY289" s="123"/>
      <c r="CZ289" s="124"/>
      <c r="DA289" s="124"/>
      <c r="DB289" s="124"/>
      <c r="DC289" s="124"/>
      <c r="DD289" s="124"/>
      <c r="DE289" s="124"/>
      <c r="DF289" s="124"/>
      <c r="DG289" s="124"/>
      <c r="DH289" s="124"/>
      <c r="DI289" s="124"/>
      <c r="DJ289" s="124"/>
      <c r="DK289" s="124"/>
      <c r="DL289" s="124"/>
      <c r="DM289" s="124"/>
      <c r="DN289" s="124"/>
      <c r="DO289" s="124"/>
      <c r="DP289" s="124"/>
      <c r="DQ289" s="124"/>
      <c r="DR289" s="124"/>
      <c r="DS289" s="124"/>
      <c r="DT289" s="124"/>
      <c r="DU289" s="124"/>
      <c r="DV289" s="124"/>
      <c r="DW289" s="124"/>
      <c r="DX289" s="124"/>
      <c r="DY289" s="124"/>
      <c r="DZ289" s="124"/>
      <c r="EA289" s="124"/>
      <c r="EB289" s="124"/>
      <c r="EC289" s="124"/>
      <c r="ED289" s="124"/>
      <c r="EE289" s="124"/>
      <c r="EF289" s="124"/>
      <c r="EG289" s="124"/>
      <c r="EH289" s="124"/>
      <c r="EI289" s="124"/>
      <c r="EJ289" s="124"/>
      <c r="EK289" s="124"/>
      <c r="EL289" s="124"/>
      <c r="EM289" s="124"/>
      <c r="EN289" s="124"/>
      <c r="EO289" s="124"/>
      <c r="EP289" s="124"/>
      <c r="EQ289" s="124"/>
      <c r="ER289" s="124"/>
      <c r="ES289" s="124"/>
      <c r="ET289" s="124"/>
      <c r="EU289" s="124"/>
      <c r="EV289" s="124"/>
      <c r="EW289" s="124"/>
      <c r="EX289" s="124"/>
      <c r="EY289" s="124"/>
      <c r="EZ289" s="124"/>
      <c r="FA289" s="124"/>
      <c r="FB289" s="124"/>
      <c r="FC289" s="124"/>
      <c r="FD289" s="124"/>
      <c r="FE289" s="124"/>
      <c r="FF289" s="124"/>
      <c r="FG289" s="124"/>
      <c r="FH289" s="124"/>
      <c r="FI289" s="124"/>
      <c r="FJ289" s="124"/>
      <c r="FK289" s="124"/>
      <c r="FL289" s="124"/>
    </row>
    <row r="290" spans="1:168" s="31" customFormat="1" ht="84" customHeight="1">
      <c r="A290" s="234"/>
      <c r="B290" s="235"/>
      <c r="C290" s="236"/>
      <c r="D290" s="333"/>
      <c r="E290" s="236"/>
      <c r="F290" s="334"/>
      <c r="G290" s="236"/>
      <c r="H290" s="334"/>
      <c r="I290" s="235"/>
      <c r="J290" s="334"/>
      <c r="K290" s="235"/>
      <c r="L290" s="235"/>
      <c r="M290" s="235"/>
      <c r="N290" s="235"/>
      <c r="O290" s="235"/>
      <c r="P290" s="79" t="s">
        <v>1193</v>
      </c>
      <c r="Q290" s="80" t="s">
        <v>165</v>
      </c>
      <c r="R290" s="79">
        <v>20</v>
      </c>
      <c r="S290" s="80"/>
      <c r="T290" s="83">
        <v>1.1072</v>
      </c>
      <c r="U290" s="103">
        <f>T290/R290*1000000</f>
        <v>55360</v>
      </c>
      <c r="V290" s="136">
        <v>42767</v>
      </c>
      <c r="W290" s="136">
        <v>43009</v>
      </c>
      <c r="X290" s="89"/>
      <c r="Y290" s="79"/>
      <c r="Z290" s="89"/>
      <c r="AA290" s="86"/>
      <c r="AB290" s="87"/>
      <c r="AC290" s="79"/>
      <c r="AD290" s="89"/>
      <c r="AE290" s="89"/>
      <c r="AF290" s="89"/>
      <c r="AG290" s="235"/>
      <c r="AH290" s="29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3"/>
      <c r="CT290" s="123"/>
      <c r="CU290" s="123"/>
      <c r="CV290" s="123"/>
      <c r="CW290" s="123"/>
      <c r="CX290" s="123"/>
      <c r="CY290" s="123"/>
      <c r="CZ290" s="124"/>
      <c r="DA290" s="124"/>
      <c r="DB290" s="124"/>
      <c r="DC290" s="124"/>
      <c r="DD290" s="124"/>
      <c r="DE290" s="124"/>
      <c r="DF290" s="124"/>
      <c r="DG290" s="124"/>
      <c r="DH290" s="124"/>
      <c r="DI290" s="124"/>
      <c r="DJ290" s="124"/>
      <c r="DK290" s="124"/>
      <c r="DL290" s="124"/>
      <c r="DM290" s="124"/>
      <c r="DN290" s="124"/>
      <c r="DO290" s="124"/>
      <c r="DP290" s="124"/>
      <c r="DQ290" s="124"/>
      <c r="DR290" s="124"/>
      <c r="DS290" s="124"/>
      <c r="DT290" s="124"/>
      <c r="DU290" s="124"/>
      <c r="DV290" s="124"/>
      <c r="DW290" s="124"/>
      <c r="DX290" s="124"/>
      <c r="DY290" s="124"/>
      <c r="DZ290" s="124"/>
      <c r="EA290" s="124"/>
      <c r="EB290" s="124"/>
      <c r="EC290" s="124"/>
      <c r="ED290" s="124"/>
      <c r="EE290" s="124"/>
      <c r="EF290" s="124"/>
      <c r="EG290" s="124"/>
      <c r="EH290" s="124"/>
      <c r="EI290" s="124"/>
      <c r="EJ290" s="124"/>
      <c r="EK290" s="124"/>
      <c r="EL290" s="124"/>
      <c r="EM290" s="124"/>
      <c r="EN290" s="124"/>
      <c r="EO290" s="124"/>
      <c r="EP290" s="124"/>
      <c r="EQ290" s="124"/>
      <c r="ER290" s="124"/>
      <c r="ES290" s="124"/>
      <c r="ET290" s="124"/>
      <c r="EU290" s="124"/>
      <c r="EV290" s="124"/>
      <c r="EW290" s="124"/>
      <c r="EX290" s="124"/>
      <c r="EY290" s="124"/>
      <c r="EZ290" s="124"/>
      <c r="FA290" s="124"/>
      <c r="FB290" s="124"/>
      <c r="FC290" s="124"/>
      <c r="FD290" s="124"/>
      <c r="FE290" s="124"/>
      <c r="FF290" s="124"/>
      <c r="FG290" s="124"/>
      <c r="FH290" s="124"/>
      <c r="FI290" s="124"/>
      <c r="FJ290" s="124"/>
      <c r="FK290" s="124"/>
      <c r="FL290" s="124"/>
    </row>
    <row r="291" spans="1:168" s="31" customFormat="1" ht="59.25" customHeight="1">
      <c r="A291" s="234"/>
      <c r="B291" s="235"/>
      <c r="C291" s="236"/>
      <c r="D291" s="333"/>
      <c r="E291" s="236"/>
      <c r="F291" s="334"/>
      <c r="G291" s="236"/>
      <c r="H291" s="334"/>
      <c r="I291" s="235"/>
      <c r="J291" s="334"/>
      <c r="K291" s="235"/>
      <c r="L291" s="235"/>
      <c r="M291" s="235"/>
      <c r="N291" s="235"/>
      <c r="O291" s="235"/>
      <c r="P291" s="79" t="s">
        <v>1140</v>
      </c>
      <c r="Q291" s="80" t="s">
        <v>165</v>
      </c>
      <c r="R291" s="79">
        <v>2</v>
      </c>
      <c r="S291" s="80"/>
      <c r="T291" s="83">
        <v>0.2648</v>
      </c>
      <c r="U291" s="103">
        <f>T291/R291*1000000</f>
        <v>132400</v>
      </c>
      <c r="V291" s="136">
        <v>42767</v>
      </c>
      <c r="W291" s="136">
        <v>43009</v>
      </c>
      <c r="X291" s="89"/>
      <c r="Y291" s="79"/>
      <c r="Z291" s="89"/>
      <c r="AA291" s="86"/>
      <c r="AB291" s="87"/>
      <c r="AC291" s="79"/>
      <c r="AD291" s="89"/>
      <c r="AE291" s="89"/>
      <c r="AF291" s="89"/>
      <c r="AG291" s="235"/>
      <c r="AH291" s="29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3"/>
      <c r="CT291" s="123"/>
      <c r="CU291" s="123"/>
      <c r="CV291" s="123"/>
      <c r="CW291" s="123"/>
      <c r="CX291" s="123"/>
      <c r="CY291" s="123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  <c r="DL291" s="124"/>
      <c r="DM291" s="124"/>
      <c r="DN291" s="124"/>
      <c r="DO291" s="124"/>
      <c r="DP291" s="124"/>
      <c r="DQ291" s="124"/>
      <c r="DR291" s="124"/>
      <c r="DS291" s="124"/>
      <c r="DT291" s="124"/>
      <c r="DU291" s="124"/>
      <c r="DV291" s="124"/>
      <c r="DW291" s="124"/>
      <c r="DX291" s="124"/>
      <c r="DY291" s="124"/>
      <c r="DZ291" s="124"/>
      <c r="EA291" s="124"/>
      <c r="EB291" s="124"/>
      <c r="EC291" s="124"/>
      <c r="ED291" s="124"/>
      <c r="EE291" s="124"/>
      <c r="EF291" s="124"/>
      <c r="EG291" s="124"/>
      <c r="EH291" s="124"/>
      <c r="EI291" s="124"/>
      <c r="EJ291" s="124"/>
      <c r="EK291" s="124"/>
      <c r="EL291" s="124"/>
      <c r="EM291" s="124"/>
      <c r="EN291" s="124"/>
      <c r="EO291" s="124"/>
      <c r="EP291" s="124"/>
      <c r="EQ291" s="124"/>
      <c r="ER291" s="124"/>
      <c r="ES291" s="124"/>
      <c r="ET291" s="124"/>
      <c r="EU291" s="124"/>
      <c r="EV291" s="124"/>
      <c r="EW291" s="124"/>
      <c r="EX291" s="124"/>
      <c r="EY291" s="124"/>
      <c r="EZ291" s="124"/>
      <c r="FA291" s="124"/>
      <c r="FB291" s="124"/>
      <c r="FC291" s="124"/>
      <c r="FD291" s="124"/>
      <c r="FE291" s="124"/>
      <c r="FF291" s="124"/>
      <c r="FG291" s="124"/>
      <c r="FH291" s="124"/>
      <c r="FI291" s="124"/>
      <c r="FJ291" s="124"/>
      <c r="FK291" s="124"/>
      <c r="FL291" s="124"/>
    </row>
    <row r="292" spans="1:168" s="31" customFormat="1" ht="92.25" customHeight="1">
      <c r="A292" s="234"/>
      <c r="B292" s="235"/>
      <c r="C292" s="236"/>
      <c r="D292" s="333"/>
      <c r="E292" s="236"/>
      <c r="F292" s="334"/>
      <c r="G292" s="236"/>
      <c r="H292" s="334"/>
      <c r="I292" s="235"/>
      <c r="J292" s="334"/>
      <c r="K292" s="235"/>
      <c r="L292" s="235"/>
      <c r="M292" s="235"/>
      <c r="N292" s="235"/>
      <c r="O292" s="235"/>
      <c r="P292" s="79" t="s">
        <v>1141</v>
      </c>
      <c r="Q292" s="80" t="s">
        <v>165</v>
      </c>
      <c r="R292" s="79">
        <v>2</v>
      </c>
      <c r="S292" s="80"/>
      <c r="T292" s="83">
        <v>0.1659</v>
      </c>
      <c r="U292" s="103">
        <f>T292/R292*1000000</f>
        <v>82950</v>
      </c>
      <c r="V292" s="136">
        <v>42767</v>
      </c>
      <c r="W292" s="136">
        <v>43009</v>
      </c>
      <c r="X292" s="89"/>
      <c r="Y292" s="79"/>
      <c r="Z292" s="89"/>
      <c r="AA292" s="86"/>
      <c r="AB292" s="87"/>
      <c r="AC292" s="79"/>
      <c r="AD292" s="89"/>
      <c r="AE292" s="89"/>
      <c r="AF292" s="89"/>
      <c r="AG292" s="235"/>
      <c r="AH292" s="29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2"/>
      <c r="CA292" s="122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3"/>
      <c r="CT292" s="123"/>
      <c r="CU292" s="123"/>
      <c r="CV292" s="123"/>
      <c r="CW292" s="123"/>
      <c r="CX292" s="123"/>
      <c r="CY292" s="123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  <c r="DL292" s="124"/>
      <c r="DM292" s="124"/>
      <c r="DN292" s="124"/>
      <c r="DO292" s="124"/>
      <c r="DP292" s="124"/>
      <c r="DQ292" s="124"/>
      <c r="DR292" s="124"/>
      <c r="DS292" s="124"/>
      <c r="DT292" s="124"/>
      <c r="DU292" s="124"/>
      <c r="DV292" s="124"/>
      <c r="DW292" s="124"/>
      <c r="DX292" s="124"/>
      <c r="DY292" s="124"/>
      <c r="DZ292" s="124"/>
      <c r="EA292" s="124"/>
      <c r="EB292" s="124"/>
      <c r="EC292" s="124"/>
      <c r="ED292" s="124"/>
      <c r="EE292" s="124"/>
      <c r="EF292" s="124"/>
      <c r="EG292" s="124"/>
      <c r="EH292" s="124"/>
      <c r="EI292" s="124"/>
      <c r="EJ292" s="124"/>
      <c r="EK292" s="124"/>
      <c r="EL292" s="124"/>
      <c r="EM292" s="124"/>
      <c r="EN292" s="124"/>
      <c r="EO292" s="124"/>
      <c r="EP292" s="124"/>
      <c r="EQ292" s="124"/>
      <c r="ER292" s="124"/>
      <c r="ES292" s="124"/>
      <c r="ET292" s="124"/>
      <c r="EU292" s="124"/>
      <c r="EV292" s="124"/>
      <c r="EW292" s="124"/>
      <c r="EX292" s="124"/>
      <c r="EY292" s="124"/>
      <c r="EZ292" s="124"/>
      <c r="FA292" s="124"/>
      <c r="FB292" s="124"/>
      <c r="FC292" s="124"/>
      <c r="FD292" s="124"/>
      <c r="FE292" s="124"/>
      <c r="FF292" s="124"/>
      <c r="FG292" s="124"/>
      <c r="FH292" s="124"/>
      <c r="FI292" s="124"/>
      <c r="FJ292" s="124"/>
      <c r="FK292" s="124"/>
      <c r="FL292" s="124"/>
    </row>
    <row r="293" spans="1:168" s="31" customFormat="1" ht="13.5" customHeight="1">
      <c r="A293" s="234">
        <v>23</v>
      </c>
      <c r="B293" s="235" t="s">
        <v>385</v>
      </c>
      <c r="C293" s="236">
        <v>4.1</v>
      </c>
      <c r="D293" s="333">
        <v>65600</v>
      </c>
      <c r="E293" s="236">
        <v>1.23</v>
      </c>
      <c r="F293" s="334">
        <f>E293/C293*100</f>
        <v>30.000000000000004</v>
      </c>
      <c r="G293" s="236">
        <v>2.5</v>
      </c>
      <c r="H293" s="334">
        <f>G293/C293*100</f>
        <v>60.97560975609757</v>
      </c>
      <c r="I293" s="235">
        <v>2.3</v>
      </c>
      <c r="J293" s="334">
        <f>I293/C293*100</f>
        <v>56.09756097560976</v>
      </c>
      <c r="K293" s="235" t="s">
        <v>528</v>
      </c>
      <c r="L293" s="235" t="s">
        <v>529</v>
      </c>
      <c r="M293" s="235"/>
      <c r="N293" s="235"/>
      <c r="O293" s="235" t="s">
        <v>528</v>
      </c>
      <c r="P293" s="235" t="s">
        <v>1067</v>
      </c>
      <c r="Q293" s="335" t="s">
        <v>165</v>
      </c>
      <c r="R293" s="235">
        <v>12</v>
      </c>
      <c r="S293" s="335"/>
      <c r="T293" s="336">
        <v>0.6377</v>
      </c>
      <c r="U293" s="338">
        <f>T293/R293*1000000</f>
        <v>53141.66666666667</v>
      </c>
      <c r="V293" s="339">
        <v>42767</v>
      </c>
      <c r="W293" s="339">
        <v>43009</v>
      </c>
      <c r="X293" s="235"/>
      <c r="Y293" s="235"/>
      <c r="Z293" s="235"/>
      <c r="AA293" s="236"/>
      <c r="AB293" s="334"/>
      <c r="AC293" s="235"/>
      <c r="AD293" s="235"/>
      <c r="AE293" s="235"/>
      <c r="AF293" s="235"/>
      <c r="AG293" s="235" t="s">
        <v>1142</v>
      </c>
      <c r="AH293" s="29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2"/>
      <c r="CA293" s="122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3"/>
      <c r="CT293" s="123"/>
      <c r="CU293" s="123"/>
      <c r="CV293" s="123"/>
      <c r="CW293" s="123"/>
      <c r="CX293" s="123"/>
      <c r="CY293" s="123"/>
      <c r="CZ293" s="124"/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124"/>
      <c r="DK293" s="124"/>
      <c r="DL293" s="124"/>
      <c r="DM293" s="124"/>
      <c r="DN293" s="124"/>
      <c r="DO293" s="124"/>
      <c r="DP293" s="124"/>
      <c r="DQ293" s="124"/>
      <c r="DR293" s="124"/>
      <c r="DS293" s="124"/>
      <c r="DT293" s="124"/>
      <c r="DU293" s="124"/>
      <c r="DV293" s="124"/>
      <c r="DW293" s="124"/>
      <c r="DX293" s="124"/>
      <c r="DY293" s="124"/>
      <c r="DZ293" s="124"/>
      <c r="EA293" s="124"/>
      <c r="EB293" s="124"/>
      <c r="EC293" s="124"/>
      <c r="ED293" s="124"/>
      <c r="EE293" s="124"/>
      <c r="EF293" s="124"/>
      <c r="EG293" s="124"/>
      <c r="EH293" s="124"/>
      <c r="EI293" s="124"/>
      <c r="EJ293" s="124"/>
      <c r="EK293" s="124"/>
      <c r="EL293" s="124"/>
      <c r="EM293" s="124"/>
      <c r="EN293" s="124"/>
      <c r="EO293" s="124"/>
      <c r="EP293" s="124"/>
      <c r="EQ293" s="124"/>
      <c r="ER293" s="124"/>
      <c r="ES293" s="124"/>
      <c r="ET293" s="124"/>
      <c r="EU293" s="124"/>
      <c r="EV293" s="124"/>
      <c r="EW293" s="124"/>
      <c r="EX293" s="124"/>
      <c r="EY293" s="124"/>
      <c r="EZ293" s="124"/>
      <c r="FA293" s="124"/>
      <c r="FB293" s="124"/>
      <c r="FC293" s="124"/>
      <c r="FD293" s="124"/>
      <c r="FE293" s="124"/>
      <c r="FF293" s="124"/>
      <c r="FG293" s="124"/>
      <c r="FH293" s="124"/>
      <c r="FI293" s="124"/>
      <c r="FJ293" s="124"/>
      <c r="FK293" s="124"/>
      <c r="FL293" s="124"/>
    </row>
    <row r="294" spans="1:168" s="31" customFormat="1" ht="58.5" customHeight="1">
      <c r="A294" s="234"/>
      <c r="B294" s="235"/>
      <c r="C294" s="236"/>
      <c r="D294" s="333"/>
      <c r="E294" s="236"/>
      <c r="F294" s="334"/>
      <c r="G294" s="236"/>
      <c r="H294" s="334"/>
      <c r="I294" s="235"/>
      <c r="J294" s="334"/>
      <c r="K294" s="235"/>
      <c r="L294" s="235"/>
      <c r="M294" s="235"/>
      <c r="N294" s="235"/>
      <c r="O294" s="235"/>
      <c r="P294" s="235"/>
      <c r="Q294" s="335"/>
      <c r="R294" s="235"/>
      <c r="S294" s="335"/>
      <c r="T294" s="336"/>
      <c r="U294" s="338"/>
      <c r="V294" s="339"/>
      <c r="W294" s="339"/>
      <c r="X294" s="235"/>
      <c r="Y294" s="235"/>
      <c r="Z294" s="235"/>
      <c r="AA294" s="236"/>
      <c r="AB294" s="334"/>
      <c r="AC294" s="235"/>
      <c r="AD294" s="235"/>
      <c r="AE294" s="235"/>
      <c r="AF294" s="235"/>
      <c r="AG294" s="235"/>
      <c r="AH294" s="29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3"/>
      <c r="CT294" s="123"/>
      <c r="CU294" s="123"/>
      <c r="CV294" s="123"/>
      <c r="CW294" s="123"/>
      <c r="CX294" s="123"/>
      <c r="CY294" s="123"/>
      <c r="CZ294" s="124"/>
      <c r="DA294" s="124"/>
      <c r="DB294" s="124"/>
      <c r="DC294" s="124"/>
      <c r="DD294" s="124"/>
      <c r="DE294" s="124"/>
      <c r="DF294" s="124"/>
      <c r="DG294" s="124"/>
      <c r="DH294" s="124"/>
      <c r="DI294" s="124"/>
      <c r="DJ294" s="124"/>
      <c r="DK294" s="124"/>
      <c r="DL294" s="124"/>
      <c r="DM294" s="124"/>
      <c r="DN294" s="124"/>
      <c r="DO294" s="124"/>
      <c r="DP294" s="124"/>
      <c r="DQ294" s="124"/>
      <c r="DR294" s="124"/>
      <c r="DS294" s="124"/>
      <c r="DT294" s="124"/>
      <c r="DU294" s="124"/>
      <c r="DV294" s="124"/>
      <c r="DW294" s="124"/>
      <c r="DX294" s="124"/>
      <c r="DY294" s="124"/>
      <c r="DZ294" s="124"/>
      <c r="EA294" s="124"/>
      <c r="EB294" s="124"/>
      <c r="EC294" s="124"/>
      <c r="ED294" s="124"/>
      <c r="EE294" s="124"/>
      <c r="EF294" s="124"/>
      <c r="EG294" s="124"/>
      <c r="EH294" s="124"/>
      <c r="EI294" s="124"/>
      <c r="EJ294" s="124"/>
      <c r="EK294" s="124"/>
      <c r="EL294" s="124"/>
      <c r="EM294" s="124"/>
      <c r="EN294" s="124"/>
      <c r="EO294" s="124"/>
      <c r="EP294" s="124"/>
      <c r="EQ294" s="124"/>
      <c r="ER294" s="124"/>
      <c r="ES294" s="124"/>
      <c r="ET294" s="124"/>
      <c r="EU294" s="124"/>
      <c r="EV294" s="124"/>
      <c r="EW294" s="124"/>
      <c r="EX294" s="124"/>
      <c r="EY294" s="124"/>
      <c r="EZ294" s="124"/>
      <c r="FA294" s="124"/>
      <c r="FB294" s="124"/>
      <c r="FC294" s="124"/>
      <c r="FD294" s="124"/>
      <c r="FE294" s="124"/>
      <c r="FF294" s="124"/>
      <c r="FG294" s="124"/>
      <c r="FH294" s="124"/>
      <c r="FI294" s="124"/>
      <c r="FJ294" s="124"/>
      <c r="FK294" s="124"/>
      <c r="FL294" s="124"/>
    </row>
    <row r="295" spans="1:168" s="31" customFormat="1" ht="61.5" customHeight="1">
      <c r="A295" s="234"/>
      <c r="B295" s="235"/>
      <c r="C295" s="236"/>
      <c r="D295" s="333"/>
      <c r="E295" s="236"/>
      <c r="F295" s="334"/>
      <c r="G295" s="236"/>
      <c r="H295" s="334"/>
      <c r="I295" s="235"/>
      <c r="J295" s="334"/>
      <c r="K295" s="235"/>
      <c r="L295" s="235"/>
      <c r="M295" s="235"/>
      <c r="N295" s="235"/>
      <c r="O295" s="235"/>
      <c r="P295" s="79" t="s">
        <v>1143</v>
      </c>
      <c r="Q295" s="80" t="s">
        <v>165</v>
      </c>
      <c r="R295" s="79">
        <v>8</v>
      </c>
      <c r="S295" s="80"/>
      <c r="T295" s="83">
        <v>0.1092</v>
      </c>
      <c r="U295" s="103">
        <f>T295/R295*1000000</f>
        <v>13650</v>
      </c>
      <c r="V295" s="136">
        <v>42767</v>
      </c>
      <c r="W295" s="136">
        <v>43009</v>
      </c>
      <c r="X295" s="79"/>
      <c r="Y295" s="79"/>
      <c r="Z295" s="80"/>
      <c r="AA295" s="81"/>
      <c r="AB295" s="82"/>
      <c r="AC295" s="83"/>
      <c r="AD295" s="83"/>
      <c r="AE295" s="90"/>
      <c r="AF295" s="90"/>
      <c r="AG295" s="235"/>
      <c r="AH295" s="29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/>
      <c r="CA295" s="122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2"/>
      <c r="CP295" s="122"/>
      <c r="CQ295" s="122"/>
      <c r="CR295" s="122"/>
      <c r="CS295" s="123"/>
      <c r="CT295" s="123"/>
      <c r="CU295" s="123"/>
      <c r="CV295" s="123"/>
      <c r="CW295" s="123"/>
      <c r="CX295" s="123"/>
      <c r="CY295" s="123"/>
      <c r="CZ295" s="124"/>
      <c r="DA295" s="124"/>
      <c r="DB295" s="124"/>
      <c r="DC295" s="124"/>
      <c r="DD295" s="124"/>
      <c r="DE295" s="124"/>
      <c r="DF295" s="124"/>
      <c r="DG295" s="124"/>
      <c r="DH295" s="124"/>
      <c r="DI295" s="124"/>
      <c r="DJ295" s="124"/>
      <c r="DK295" s="124"/>
      <c r="DL295" s="124"/>
      <c r="DM295" s="124"/>
      <c r="DN295" s="124"/>
      <c r="DO295" s="124"/>
      <c r="DP295" s="124"/>
      <c r="DQ295" s="124"/>
      <c r="DR295" s="124"/>
      <c r="DS295" s="124"/>
      <c r="DT295" s="124"/>
      <c r="DU295" s="124"/>
      <c r="DV295" s="124"/>
      <c r="DW295" s="124"/>
      <c r="DX295" s="124"/>
      <c r="DY295" s="124"/>
      <c r="DZ295" s="124"/>
      <c r="EA295" s="124"/>
      <c r="EB295" s="124"/>
      <c r="EC295" s="124"/>
      <c r="ED295" s="124"/>
      <c r="EE295" s="124"/>
      <c r="EF295" s="124"/>
      <c r="EG295" s="124"/>
      <c r="EH295" s="124"/>
      <c r="EI295" s="124"/>
      <c r="EJ295" s="124"/>
      <c r="EK295" s="124"/>
      <c r="EL295" s="124"/>
      <c r="EM295" s="124"/>
      <c r="EN295" s="124"/>
      <c r="EO295" s="124"/>
      <c r="EP295" s="124"/>
      <c r="EQ295" s="124"/>
      <c r="ER295" s="124"/>
      <c r="ES295" s="124"/>
      <c r="ET295" s="124"/>
      <c r="EU295" s="124"/>
      <c r="EV295" s="124"/>
      <c r="EW295" s="124"/>
      <c r="EX295" s="124"/>
      <c r="EY295" s="124"/>
      <c r="EZ295" s="124"/>
      <c r="FA295" s="124"/>
      <c r="FB295" s="124"/>
      <c r="FC295" s="124"/>
      <c r="FD295" s="124"/>
      <c r="FE295" s="124"/>
      <c r="FF295" s="124"/>
      <c r="FG295" s="124"/>
      <c r="FH295" s="124"/>
      <c r="FI295" s="124"/>
      <c r="FJ295" s="124"/>
      <c r="FK295" s="124"/>
      <c r="FL295" s="124"/>
    </row>
    <row r="296" spans="1:168" s="31" customFormat="1" ht="45" customHeight="1">
      <c r="A296" s="234"/>
      <c r="B296" s="235"/>
      <c r="C296" s="236"/>
      <c r="D296" s="333"/>
      <c r="E296" s="236"/>
      <c r="F296" s="334"/>
      <c r="G296" s="236"/>
      <c r="H296" s="334"/>
      <c r="I296" s="235"/>
      <c r="J296" s="334"/>
      <c r="K296" s="235"/>
      <c r="L296" s="235"/>
      <c r="M296" s="235"/>
      <c r="N296" s="235"/>
      <c r="O296" s="235"/>
      <c r="P296" s="79" t="s">
        <v>1144</v>
      </c>
      <c r="Q296" s="80" t="s">
        <v>165</v>
      </c>
      <c r="R296" s="79">
        <v>3</v>
      </c>
      <c r="S296" s="80"/>
      <c r="T296" s="83">
        <v>0.3973</v>
      </c>
      <c r="U296" s="103">
        <f>T296/R296*1000000</f>
        <v>132433.3333333333</v>
      </c>
      <c r="V296" s="136">
        <v>42767</v>
      </c>
      <c r="W296" s="136">
        <v>43009</v>
      </c>
      <c r="X296" s="79"/>
      <c r="Y296" s="79"/>
      <c r="Z296" s="80"/>
      <c r="AA296" s="81"/>
      <c r="AB296" s="82"/>
      <c r="AC296" s="83"/>
      <c r="AD296" s="83"/>
      <c r="AE296" s="90"/>
      <c r="AF296" s="90"/>
      <c r="AG296" s="235"/>
      <c r="AH296" s="29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2"/>
      <c r="CA296" s="122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2"/>
      <c r="CP296" s="122"/>
      <c r="CQ296" s="122"/>
      <c r="CR296" s="122"/>
      <c r="CS296" s="123"/>
      <c r="CT296" s="123"/>
      <c r="CU296" s="123"/>
      <c r="CV296" s="123"/>
      <c r="CW296" s="123"/>
      <c r="CX296" s="123"/>
      <c r="CY296" s="123"/>
      <c r="CZ296" s="124"/>
      <c r="DA296" s="124"/>
      <c r="DB296" s="124"/>
      <c r="DC296" s="124"/>
      <c r="DD296" s="124"/>
      <c r="DE296" s="124"/>
      <c r="DF296" s="124"/>
      <c r="DG296" s="124"/>
      <c r="DH296" s="124"/>
      <c r="DI296" s="124"/>
      <c r="DJ296" s="124"/>
      <c r="DK296" s="124"/>
      <c r="DL296" s="124"/>
      <c r="DM296" s="124"/>
      <c r="DN296" s="124"/>
      <c r="DO296" s="124"/>
      <c r="DP296" s="124"/>
      <c r="DQ296" s="124"/>
      <c r="DR296" s="124"/>
      <c r="DS296" s="124"/>
      <c r="DT296" s="124"/>
      <c r="DU296" s="124"/>
      <c r="DV296" s="124"/>
      <c r="DW296" s="124"/>
      <c r="DX296" s="124"/>
      <c r="DY296" s="124"/>
      <c r="DZ296" s="124"/>
      <c r="EA296" s="124"/>
      <c r="EB296" s="124"/>
      <c r="EC296" s="124"/>
      <c r="ED296" s="124"/>
      <c r="EE296" s="124"/>
      <c r="EF296" s="124"/>
      <c r="EG296" s="124"/>
      <c r="EH296" s="124"/>
      <c r="EI296" s="124"/>
      <c r="EJ296" s="124"/>
      <c r="EK296" s="124"/>
      <c r="EL296" s="124"/>
      <c r="EM296" s="124"/>
      <c r="EN296" s="124"/>
      <c r="EO296" s="124"/>
      <c r="EP296" s="124"/>
      <c r="EQ296" s="124"/>
      <c r="ER296" s="124"/>
      <c r="ES296" s="124"/>
      <c r="ET296" s="124"/>
      <c r="EU296" s="124"/>
      <c r="EV296" s="124"/>
      <c r="EW296" s="124"/>
      <c r="EX296" s="124"/>
      <c r="EY296" s="124"/>
      <c r="EZ296" s="124"/>
      <c r="FA296" s="124"/>
      <c r="FB296" s="124"/>
      <c r="FC296" s="124"/>
      <c r="FD296" s="124"/>
      <c r="FE296" s="124"/>
      <c r="FF296" s="124"/>
      <c r="FG296" s="124"/>
      <c r="FH296" s="124"/>
      <c r="FI296" s="124"/>
      <c r="FJ296" s="124"/>
      <c r="FK296" s="124"/>
      <c r="FL296" s="124"/>
    </row>
    <row r="297" spans="1:168" s="31" customFormat="1" ht="47.25" customHeight="1">
      <c r="A297" s="234"/>
      <c r="B297" s="235"/>
      <c r="C297" s="236"/>
      <c r="D297" s="333"/>
      <c r="E297" s="236"/>
      <c r="F297" s="334"/>
      <c r="G297" s="236"/>
      <c r="H297" s="334"/>
      <c r="I297" s="235"/>
      <c r="J297" s="334"/>
      <c r="K297" s="235"/>
      <c r="L297" s="235"/>
      <c r="M297" s="235"/>
      <c r="N297" s="235"/>
      <c r="O297" s="235"/>
      <c r="P297" s="79" t="s">
        <v>1054</v>
      </c>
      <c r="Q297" s="80" t="s">
        <v>324</v>
      </c>
      <c r="R297" s="79">
        <v>1085</v>
      </c>
      <c r="S297" s="80"/>
      <c r="T297" s="83">
        <v>0.7058</v>
      </c>
      <c r="U297" s="103">
        <f>T297/R297*1000000</f>
        <v>650.5069124423962</v>
      </c>
      <c r="V297" s="136">
        <v>42768</v>
      </c>
      <c r="W297" s="136">
        <v>43010</v>
      </c>
      <c r="X297" s="79"/>
      <c r="Y297" s="79"/>
      <c r="Z297" s="80"/>
      <c r="AA297" s="81"/>
      <c r="AB297" s="82"/>
      <c r="AC297" s="83"/>
      <c r="AD297" s="83"/>
      <c r="AE297" s="90"/>
      <c r="AF297" s="90"/>
      <c r="AG297" s="235"/>
      <c r="AH297" s="29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2"/>
      <c r="BM297" s="122"/>
      <c r="BN297" s="122"/>
      <c r="BO297" s="122"/>
      <c r="BP297" s="122"/>
      <c r="BQ297" s="122"/>
      <c r="BR297" s="122"/>
      <c r="BS297" s="122"/>
      <c r="BT297" s="122"/>
      <c r="BU297" s="122"/>
      <c r="BV297" s="122"/>
      <c r="BW297" s="122"/>
      <c r="BX297" s="122"/>
      <c r="BY297" s="122"/>
      <c r="BZ297" s="122"/>
      <c r="CA297" s="122"/>
      <c r="CB297" s="122"/>
      <c r="CC297" s="122"/>
      <c r="CD297" s="122"/>
      <c r="CE297" s="122"/>
      <c r="CF297" s="122"/>
      <c r="CG297" s="122"/>
      <c r="CH297" s="122"/>
      <c r="CI297" s="122"/>
      <c r="CJ297" s="122"/>
      <c r="CK297" s="122"/>
      <c r="CL297" s="122"/>
      <c r="CM297" s="122"/>
      <c r="CN297" s="122"/>
      <c r="CO297" s="122"/>
      <c r="CP297" s="122"/>
      <c r="CQ297" s="122"/>
      <c r="CR297" s="122"/>
      <c r="CS297" s="123"/>
      <c r="CT297" s="123"/>
      <c r="CU297" s="123"/>
      <c r="CV297" s="123"/>
      <c r="CW297" s="123"/>
      <c r="CX297" s="123"/>
      <c r="CY297" s="123"/>
      <c r="CZ297" s="124"/>
      <c r="DA297" s="124"/>
      <c r="DB297" s="124"/>
      <c r="DC297" s="124"/>
      <c r="DD297" s="124"/>
      <c r="DE297" s="124"/>
      <c r="DF297" s="124"/>
      <c r="DG297" s="124"/>
      <c r="DH297" s="124"/>
      <c r="DI297" s="124"/>
      <c r="DJ297" s="124"/>
      <c r="DK297" s="124"/>
      <c r="DL297" s="124"/>
      <c r="DM297" s="124"/>
      <c r="DN297" s="124"/>
      <c r="DO297" s="124"/>
      <c r="DP297" s="124"/>
      <c r="DQ297" s="124"/>
      <c r="DR297" s="124"/>
      <c r="DS297" s="124"/>
      <c r="DT297" s="124"/>
      <c r="DU297" s="124"/>
      <c r="DV297" s="124"/>
      <c r="DW297" s="124"/>
      <c r="DX297" s="124"/>
      <c r="DY297" s="124"/>
      <c r="DZ297" s="124"/>
      <c r="EA297" s="124"/>
      <c r="EB297" s="124"/>
      <c r="EC297" s="124"/>
      <c r="ED297" s="124"/>
      <c r="EE297" s="124"/>
      <c r="EF297" s="124"/>
      <c r="EG297" s="124"/>
      <c r="EH297" s="124"/>
      <c r="EI297" s="124"/>
      <c r="EJ297" s="124"/>
      <c r="EK297" s="124"/>
      <c r="EL297" s="124"/>
      <c r="EM297" s="124"/>
      <c r="EN297" s="124"/>
      <c r="EO297" s="124"/>
      <c r="EP297" s="124"/>
      <c r="EQ297" s="124"/>
      <c r="ER297" s="124"/>
      <c r="ES297" s="124"/>
      <c r="ET297" s="124"/>
      <c r="EU297" s="124"/>
      <c r="EV297" s="124"/>
      <c r="EW297" s="124"/>
      <c r="EX297" s="124"/>
      <c r="EY297" s="124"/>
      <c r="EZ297" s="124"/>
      <c r="FA297" s="124"/>
      <c r="FB297" s="124"/>
      <c r="FC297" s="124"/>
      <c r="FD297" s="124"/>
      <c r="FE297" s="124"/>
      <c r="FF297" s="124"/>
      <c r="FG297" s="124"/>
      <c r="FH297" s="124"/>
      <c r="FI297" s="124"/>
      <c r="FJ297" s="124"/>
      <c r="FK297" s="124"/>
      <c r="FL297" s="124"/>
    </row>
    <row r="298" spans="1:168" s="31" customFormat="1" ht="99.75" customHeight="1">
      <c r="A298" s="234"/>
      <c r="B298" s="235"/>
      <c r="C298" s="236"/>
      <c r="D298" s="333"/>
      <c r="E298" s="236"/>
      <c r="F298" s="334"/>
      <c r="G298" s="236"/>
      <c r="H298" s="334"/>
      <c r="I298" s="235"/>
      <c r="J298" s="334"/>
      <c r="K298" s="235"/>
      <c r="L298" s="235"/>
      <c r="M298" s="235"/>
      <c r="N298" s="235"/>
      <c r="O298" s="235"/>
      <c r="P298" s="79" t="s">
        <v>779</v>
      </c>
      <c r="Q298" s="80" t="s">
        <v>165</v>
      </c>
      <c r="R298" s="79">
        <v>1</v>
      </c>
      <c r="S298" s="80"/>
      <c r="T298" s="83">
        <v>0.0829</v>
      </c>
      <c r="U298" s="103">
        <f>T298/R298*1000000</f>
        <v>82900</v>
      </c>
      <c r="V298" s="136">
        <v>42767</v>
      </c>
      <c r="W298" s="136">
        <v>43009</v>
      </c>
      <c r="X298" s="79"/>
      <c r="Y298" s="79"/>
      <c r="Z298" s="80"/>
      <c r="AA298" s="81"/>
      <c r="AB298" s="82"/>
      <c r="AC298" s="83"/>
      <c r="AD298" s="83"/>
      <c r="AE298" s="90"/>
      <c r="AF298" s="90"/>
      <c r="AG298" s="235"/>
      <c r="AH298" s="29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2"/>
      <c r="CA298" s="122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2"/>
      <c r="CP298" s="122"/>
      <c r="CQ298" s="122"/>
      <c r="CR298" s="122"/>
      <c r="CS298" s="123"/>
      <c r="CT298" s="123"/>
      <c r="CU298" s="123"/>
      <c r="CV298" s="123"/>
      <c r="CW298" s="123"/>
      <c r="CX298" s="123"/>
      <c r="CY298" s="123"/>
      <c r="CZ298" s="124"/>
      <c r="DA298" s="124"/>
      <c r="DB298" s="124"/>
      <c r="DC298" s="124"/>
      <c r="DD298" s="124"/>
      <c r="DE298" s="124"/>
      <c r="DF298" s="124"/>
      <c r="DG298" s="124"/>
      <c r="DH298" s="124"/>
      <c r="DI298" s="124"/>
      <c r="DJ298" s="124"/>
      <c r="DK298" s="124"/>
      <c r="DL298" s="124"/>
      <c r="DM298" s="124"/>
      <c r="DN298" s="124"/>
      <c r="DO298" s="124"/>
      <c r="DP298" s="124"/>
      <c r="DQ298" s="124"/>
      <c r="DR298" s="124"/>
      <c r="DS298" s="124"/>
      <c r="DT298" s="124"/>
      <c r="DU298" s="124"/>
      <c r="DV298" s="124"/>
      <c r="DW298" s="124"/>
      <c r="DX298" s="124"/>
      <c r="DY298" s="124"/>
      <c r="DZ298" s="124"/>
      <c r="EA298" s="124"/>
      <c r="EB298" s="124"/>
      <c r="EC298" s="124"/>
      <c r="ED298" s="124"/>
      <c r="EE298" s="124"/>
      <c r="EF298" s="124"/>
      <c r="EG298" s="124"/>
      <c r="EH298" s="124"/>
      <c r="EI298" s="124"/>
      <c r="EJ298" s="124"/>
      <c r="EK298" s="124"/>
      <c r="EL298" s="124"/>
      <c r="EM298" s="124"/>
      <c r="EN298" s="124"/>
      <c r="EO298" s="124"/>
      <c r="EP298" s="124"/>
      <c r="EQ298" s="124"/>
      <c r="ER298" s="124"/>
      <c r="ES298" s="124"/>
      <c r="ET298" s="124"/>
      <c r="EU298" s="124"/>
      <c r="EV298" s="124"/>
      <c r="EW298" s="124"/>
      <c r="EX298" s="124"/>
      <c r="EY298" s="124"/>
      <c r="EZ298" s="124"/>
      <c r="FA298" s="124"/>
      <c r="FB298" s="124"/>
      <c r="FC298" s="124"/>
      <c r="FD298" s="124"/>
      <c r="FE298" s="124"/>
      <c r="FF298" s="124"/>
      <c r="FG298" s="124"/>
      <c r="FH298" s="124"/>
      <c r="FI298" s="124"/>
      <c r="FJ298" s="124"/>
      <c r="FK298" s="124"/>
      <c r="FL298" s="124"/>
    </row>
    <row r="299" spans="1:168" s="31" customFormat="1" ht="75" customHeight="1">
      <c r="A299" s="234">
        <v>24</v>
      </c>
      <c r="B299" s="235" t="s">
        <v>530</v>
      </c>
      <c r="C299" s="236">
        <v>3.7</v>
      </c>
      <c r="D299" s="333">
        <v>59200</v>
      </c>
      <c r="E299" s="236">
        <v>0.74</v>
      </c>
      <c r="F299" s="334">
        <f>E299/C299*100</f>
        <v>20</v>
      </c>
      <c r="G299" s="236">
        <v>0.7</v>
      </c>
      <c r="H299" s="334">
        <f>G299/C299*100</f>
        <v>18.918918918918916</v>
      </c>
      <c r="I299" s="236">
        <v>0.6</v>
      </c>
      <c r="J299" s="334">
        <f>I299/C299*100</f>
        <v>16.216216216216214</v>
      </c>
      <c r="K299" s="235" t="s">
        <v>595</v>
      </c>
      <c r="L299" s="235" t="s">
        <v>596</v>
      </c>
      <c r="M299" s="235"/>
      <c r="N299" s="235"/>
      <c r="O299" s="235" t="s">
        <v>595</v>
      </c>
      <c r="P299" s="235" t="s">
        <v>779</v>
      </c>
      <c r="Q299" s="335" t="s">
        <v>165</v>
      </c>
      <c r="R299" s="235">
        <v>1</v>
      </c>
      <c r="S299" s="335"/>
      <c r="T299" s="336">
        <v>0.0829</v>
      </c>
      <c r="U299" s="338">
        <f>T299/R299*1000000</f>
        <v>82900</v>
      </c>
      <c r="V299" s="339">
        <v>42767</v>
      </c>
      <c r="W299" s="339">
        <v>43009</v>
      </c>
      <c r="X299" s="235" t="s">
        <v>749</v>
      </c>
      <c r="Y299" s="235" t="s">
        <v>735</v>
      </c>
      <c r="Z299" s="235" t="s">
        <v>1101</v>
      </c>
      <c r="AA299" s="236">
        <v>300</v>
      </c>
      <c r="AB299" s="334"/>
      <c r="AC299" s="235">
        <f>AD299*AA299/1000000</f>
        <v>1.2</v>
      </c>
      <c r="AD299" s="235">
        <v>4000</v>
      </c>
      <c r="AE299" s="235"/>
      <c r="AF299" s="235"/>
      <c r="AG299" s="235" t="s">
        <v>1142</v>
      </c>
      <c r="AH299" s="29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3"/>
      <c r="CT299" s="123"/>
      <c r="CU299" s="123"/>
      <c r="CV299" s="123"/>
      <c r="CW299" s="123"/>
      <c r="CX299" s="123"/>
      <c r="CY299" s="123"/>
      <c r="CZ299" s="124"/>
      <c r="DA299" s="124"/>
      <c r="DB299" s="124"/>
      <c r="DC299" s="124"/>
      <c r="DD299" s="124"/>
      <c r="DE299" s="124"/>
      <c r="DF299" s="124"/>
      <c r="DG299" s="124"/>
      <c r="DH299" s="124"/>
      <c r="DI299" s="124"/>
      <c r="DJ299" s="124"/>
      <c r="DK299" s="124"/>
      <c r="DL299" s="124"/>
      <c r="DM299" s="124"/>
      <c r="DN299" s="124"/>
      <c r="DO299" s="124"/>
      <c r="DP299" s="124"/>
      <c r="DQ299" s="124"/>
      <c r="DR299" s="124"/>
      <c r="DS299" s="124"/>
      <c r="DT299" s="124"/>
      <c r="DU299" s="124"/>
      <c r="DV299" s="124"/>
      <c r="DW299" s="124"/>
      <c r="DX299" s="124"/>
      <c r="DY299" s="124"/>
      <c r="DZ299" s="124"/>
      <c r="EA299" s="124"/>
      <c r="EB299" s="124"/>
      <c r="EC299" s="124"/>
      <c r="ED299" s="124"/>
      <c r="EE299" s="124"/>
      <c r="EF299" s="124"/>
      <c r="EG299" s="124"/>
      <c r="EH299" s="124"/>
      <c r="EI299" s="124"/>
      <c r="EJ299" s="124"/>
      <c r="EK299" s="124"/>
      <c r="EL299" s="124"/>
      <c r="EM299" s="124"/>
      <c r="EN299" s="124"/>
      <c r="EO299" s="124"/>
      <c r="EP299" s="124"/>
      <c r="EQ299" s="124"/>
      <c r="ER299" s="124"/>
      <c r="ES299" s="124"/>
      <c r="ET299" s="124"/>
      <c r="EU299" s="124"/>
      <c r="EV299" s="124"/>
      <c r="EW299" s="124"/>
      <c r="EX299" s="124"/>
      <c r="EY299" s="124"/>
      <c r="EZ299" s="124"/>
      <c r="FA299" s="124"/>
      <c r="FB299" s="124"/>
      <c r="FC299" s="124"/>
      <c r="FD299" s="124"/>
      <c r="FE299" s="124"/>
      <c r="FF299" s="124"/>
      <c r="FG299" s="124"/>
      <c r="FH299" s="124"/>
      <c r="FI299" s="124"/>
      <c r="FJ299" s="124"/>
      <c r="FK299" s="124"/>
      <c r="FL299" s="124"/>
    </row>
    <row r="300" spans="1:168" s="31" customFormat="1" ht="15" customHeight="1">
      <c r="A300" s="234"/>
      <c r="B300" s="235"/>
      <c r="C300" s="236"/>
      <c r="D300" s="333"/>
      <c r="E300" s="236"/>
      <c r="F300" s="334"/>
      <c r="G300" s="236"/>
      <c r="H300" s="334"/>
      <c r="I300" s="236"/>
      <c r="J300" s="334"/>
      <c r="K300" s="235"/>
      <c r="L300" s="235"/>
      <c r="M300" s="235"/>
      <c r="N300" s="235"/>
      <c r="O300" s="235"/>
      <c r="P300" s="235"/>
      <c r="Q300" s="335"/>
      <c r="R300" s="235"/>
      <c r="S300" s="335"/>
      <c r="T300" s="336"/>
      <c r="U300" s="338"/>
      <c r="V300" s="339"/>
      <c r="W300" s="339"/>
      <c r="X300" s="235"/>
      <c r="Y300" s="235"/>
      <c r="Z300" s="235"/>
      <c r="AA300" s="236"/>
      <c r="AB300" s="334"/>
      <c r="AC300" s="235"/>
      <c r="AD300" s="235"/>
      <c r="AE300" s="235"/>
      <c r="AF300" s="235"/>
      <c r="AG300" s="235"/>
      <c r="AH300" s="29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2"/>
      <c r="CA300" s="122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3"/>
      <c r="CT300" s="123"/>
      <c r="CU300" s="123"/>
      <c r="CV300" s="123"/>
      <c r="CW300" s="123"/>
      <c r="CX300" s="123"/>
      <c r="CY300" s="123"/>
      <c r="CZ300" s="124"/>
      <c r="DA300" s="124"/>
      <c r="DB300" s="124"/>
      <c r="DC300" s="124"/>
      <c r="DD300" s="124"/>
      <c r="DE300" s="124"/>
      <c r="DF300" s="124"/>
      <c r="DG300" s="124"/>
      <c r="DH300" s="124"/>
      <c r="DI300" s="124"/>
      <c r="DJ300" s="124"/>
      <c r="DK300" s="124"/>
      <c r="DL300" s="124"/>
      <c r="DM300" s="124"/>
      <c r="DN300" s="124"/>
      <c r="DO300" s="124"/>
      <c r="DP300" s="124"/>
      <c r="DQ300" s="124"/>
      <c r="DR300" s="124"/>
      <c r="DS300" s="124"/>
      <c r="DT300" s="124"/>
      <c r="DU300" s="124"/>
      <c r="DV300" s="124"/>
      <c r="DW300" s="124"/>
      <c r="DX300" s="124"/>
      <c r="DY300" s="124"/>
      <c r="DZ300" s="124"/>
      <c r="EA300" s="124"/>
      <c r="EB300" s="124"/>
      <c r="EC300" s="124"/>
      <c r="ED300" s="124"/>
      <c r="EE300" s="124"/>
      <c r="EF300" s="124"/>
      <c r="EG300" s="124"/>
      <c r="EH300" s="124"/>
      <c r="EI300" s="124"/>
      <c r="EJ300" s="124"/>
      <c r="EK300" s="124"/>
      <c r="EL300" s="124"/>
      <c r="EM300" s="124"/>
      <c r="EN300" s="124"/>
      <c r="EO300" s="124"/>
      <c r="EP300" s="124"/>
      <c r="EQ300" s="124"/>
      <c r="ER300" s="124"/>
      <c r="ES300" s="124"/>
      <c r="ET300" s="124"/>
      <c r="EU300" s="124"/>
      <c r="EV300" s="124"/>
      <c r="EW300" s="124"/>
      <c r="EX300" s="124"/>
      <c r="EY300" s="124"/>
      <c r="EZ300" s="124"/>
      <c r="FA300" s="124"/>
      <c r="FB300" s="124"/>
      <c r="FC300" s="124"/>
      <c r="FD300" s="124"/>
      <c r="FE300" s="124"/>
      <c r="FF300" s="124"/>
      <c r="FG300" s="124"/>
      <c r="FH300" s="124"/>
      <c r="FI300" s="124"/>
      <c r="FJ300" s="124"/>
      <c r="FK300" s="124"/>
      <c r="FL300" s="124"/>
    </row>
    <row r="301" spans="1:168" s="31" customFormat="1" ht="66.75" customHeight="1">
      <c r="A301" s="234"/>
      <c r="B301" s="235"/>
      <c r="C301" s="236"/>
      <c r="D301" s="333"/>
      <c r="E301" s="236"/>
      <c r="F301" s="334"/>
      <c r="G301" s="236"/>
      <c r="H301" s="334"/>
      <c r="I301" s="236"/>
      <c r="J301" s="334"/>
      <c r="K301" s="235"/>
      <c r="L301" s="235"/>
      <c r="M301" s="235"/>
      <c r="N301" s="235"/>
      <c r="O301" s="235"/>
      <c r="P301" s="79" t="s">
        <v>1068</v>
      </c>
      <c r="Q301" s="80" t="s">
        <v>165</v>
      </c>
      <c r="R301" s="79">
        <v>12</v>
      </c>
      <c r="S301" s="80"/>
      <c r="T301" s="83">
        <v>0.5517</v>
      </c>
      <c r="U301" s="103">
        <f>T301/R301*1000000</f>
        <v>45974.99999999999</v>
      </c>
      <c r="V301" s="136">
        <v>42767</v>
      </c>
      <c r="W301" s="136">
        <v>43009</v>
      </c>
      <c r="X301" s="89"/>
      <c r="Y301" s="79"/>
      <c r="Z301" s="80"/>
      <c r="AA301" s="86"/>
      <c r="AB301" s="82"/>
      <c r="AC301" s="83"/>
      <c r="AD301" s="83"/>
      <c r="AE301" s="90"/>
      <c r="AF301" s="90"/>
      <c r="AG301" s="235"/>
      <c r="AH301" s="29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2"/>
      <c r="CA301" s="122"/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2"/>
      <c r="CP301" s="122"/>
      <c r="CQ301" s="122"/>
      <c r="CR301" s="122"/>
      <c r="CS301" s="123"/>
      <c r="CT301" s="123"/>
      <c r="CU301" s="123"/>
      <c r="CV301" s="123"/>
      <c r="CW301" s="123"/>
      <c r="CX301" s="123"/>
      <c r="CY301" s="123"/>
      <c r="CZ301" s="124"/>
      <c r="DA301" s="124"/>
      <c r="DB301" s="124"/>
      <c r="DC301" s="124"/>
      <c r="DD301" s="124"/>
      <c r="DE301" s="124"/>
      <c r="DF301" s="124"/>
      <c r="DG301" s="124"/>
      <c r="DH301" s="124"/>
      <c r="DI301" s="124"/>
      <c r="DJ301" s="124"/>
      <c r="DK301" s="124"/>
      <c r="DL301" s="124"/>
      <c r="DM301" s="124"/>
      <c r="DN301" s="124"/>
      <c r="DO301" s="124"/>
      <c r="DP301" s="124"/>
      <c r="DQ301" s="124"/>
      <c r="DR301" s="124"/>
      <c r="DS301" s="124"/>
      <c r="DT301" s="124"/>
      <c r="DU301" s="124"/>
      <c r="DV301" s="124"/>
      <c r="DW301" s="124"/>
      <c r="DX301" s="124"/>
      <c r="DY301" s="124"/>
      <c r="DZ301" s="124"/>
      <c r="EA301" s="124"/>
      <c r="EB301" s="124"/>
      <c r="EC301" s="124"/>
      <c r="ED301" s="124"/>
      <c r="EE301" s="124"/>
      <c r="EF301" s="124"/>
      <c r="EG301" s="124"/>
      <c r="EH301" s="124"/>
      <c r="EI301" s="124"/>
      <c r="EJ301" s="124"/>
      <c r="EK301" s="124"/>
      <c r="EL301" s="124"/>
      <c r="EM301" s="124"/>
      <c r="EN301" s="124"/>
      <c r="EO301" s="124"/>
      <c r="EP301" s="124"/>
      <c r="EQ301" s="124"/>
      <c r="ER301" s="124"/>
      <c r="ES301" s="124"/>
      <c r="ET301" s="124"/>
      <c r="EU301" s="124"/>
      <c r="EV301" s="124"/>
      <c r="EW301" s="124"/>
      <c r="EX301" s="124"/>
      <c r="EY301" s="124"/>
      <c r="EZ301" s="124"/>
      <c r="FA301" s="124"/>
      <c r="FB301" s="124"/>
      <c r="FC301" s="124"/>
      <c r="FD301" s="124"/>
      <c r="FE301" s="124"/>
      <c r="FF301" s="124"/>
      <c r="FG301" s="124"/>
      <c r="FH301" s="124"/>
      <c r="FI301" s="124"/>
      <c r="FJ301" s="124"/>
      <c r="FK301" s="124"/>
      <c r="FL301" s="124"/>
    </row>
    <row r="302" spans="1:168" s="31" customFormat="1" ht="66" customHeight="1">
      <c r="A302" s="234"/>
      <c r="B302" s="235"/>
      <c r="C302" s="236"/>
      <c r="D302" s="333"/>
      <c r="E302" s="236"/>
      <c r="F302" s="334"/>
      <c r="G302" s="236"/>
      <c r="H302" s="334"/>
      <c r="I302" s="236"/>
      <c r="J302" s="334"/>
      <c r="K302" s="235"/>
      <c r="L302" s="235"/>
      <c r="M302" s="235"/>
      <c r="N302" s="235"/>
      <c r="O302" s="235"/>
      <c r="P302" s="79" t="s">
        <v>1069</v>
      </c>
      <c r="Q302" s="80" t="s">
        <v>165</v>
      </c>
      <c r="R302" s="79">
        <v>8</v>
      </c>
      <c r="S302" s="80"/>
      <c r="T302" s="83">
        <v>0.1092</v>
      </c>
      <c r="U302" s="103">
        <f>T302/R302*1000000</f>
        <v>13650</v>
      </c>
      <c r="V302" s="136">
        <v>42767</v>
      </c>
      <c r="W302" s="136">
        <v>43009</v>
      </c>
      <c r="X302" s="89"/>
      <c r="Y302" s="79"/>
      <c r="Z302" s="80"/>
      <c r="AA302" s="86"/>
      <c r="AB302" s="82"/>
      <c r="AC302" s="83"/>
      <c r="AD302" s="83"/>
      <c r="AE302" s="90"/>
      <c r="AF302" s="90"/>
      <c r="AG302" s="235"/>
      <c r="AH302" s="29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3"/>
      <c r="CT302" s="123"/>
      <c r="CU302" s="123"/>
      <c r="CV302" s="123"/>
      <c r="CW302" s="123"/>
      <c r="CX302" s="123"/>
      <c r="CY302" s="123"/>
      <c r="CZ302" s="124"/>
      <c r="DA302" s="124"/>
      <c r="DB302" s="124"/>
      <c r="DC302" s="124"/>
      <c r="DD302" s="124"/>
      <c r="DE302" s="124"/>
      <c r="DF302" s="124"/>
      <c r="DG302" s="124"/>
      <c r="DH302" s="124"/>
      <c r="DI302" s="124"/>
      <c r="DJ302" s="124"/>
      <c r="DK302" s="124"/>
      <c r="DL302" s="124"/>
      <c r="DM302" s="124"/>
      <c r="DN302" s="124"/>
      <c r="DO302" s="124"/>
      <c r="DP302" s="124"/>
      <c r="DQ302" s="124"/>
      <c r="DR302" s="124"/>
      <c r="DS302" s="124"/>
      <c r="DT302" s="124"/>
      <c r="DU302" s="124"/>
      <c r="DV302" s="124"/>
      <c r="DW302" s="124"/>
      <c r="DX302" s="124"/>
      <c r="DY302" s="124"/>
      <c r="DZ302" s="124"/>
      <c r="EA302" s="124"/>
      <c r="EB302" s="124"/>
      <c r="EC302" s="124"/>
      <c r="ED302" s="124"/>
      <c r="EE302" s="124"/>
      <c r="EF302" s="124"/>
      <c r="EG302" s="124"/>
      <c r="EH302" s="124"/>
      <c r="EI302" s="124"/>
      <c r="EJ302" s="124"/>
      <c r="EK302" s="124"/>
      <c r="EL302" s="124"/>
      <c r="EM302" s="124"/>
      <c r="EN302" s="124"/>
      <c r="EO302" s="124"/>
      <c r="EP302" s="124"/>
      <c r="EQ302" s="124"/>
      <c r="ER302" s="124"/>
      <c r="ES302" s="124"/>
      <c r="ET302" s="124"/>
      <c r="EU302" s="124"/>
      <c r="EV302" s="124"/>
      <c r="EW302" s="124"/>
      <c r="EX302" s="124"/>
      <c r="EY302" s="124"/>
      <c r="EZ302" s="124"/>
      <c r="FA302" s="124"/>
      <c r="FB302" s="124"/>
      <c r="FC302" s="124"/>
      <c r="FD302" s="124"/>
      <c r="FE302" s="124"/>
      <c r="FF302" s="124"/>
      <c r="FG302" s="124"/>
      <c r="FH302" s="124"/>
      <c r="FI302" s="124"/>
      <c r="FJ302" s="124"/>
      <c r="FK302" s="124"/>
      <c r="FL302" s="124"/>
    </row>
    <row r="303" spans="1:168" s="31" customFormat="1" ht="38.25" customHeight="1">
      <c r="A303" s="234"/>
      <c r="B303" s="235"/>
      <c r="C303" s="236"/>
      <c r="D303" s="333"/>
      <c r="E303" s="236"/>
      <c r="F303" s="334"/>
      <c r="G303" s="236"/>
      <c r="H303" s="334"/>
      <c r="I303" s="236"/>
      <c r="J303" s="334"/>
      <c r="K303" s="235"/>
      <c r="L303" s="235"/>
      <c r="M303" s="235"/>
      <c r="N303" s="235"/>
      <c r="O303" s="235"/>
      <c r="P303" s="79" t="s">
        <v>1054</v>
      </c>
      <c r="Q303" s="80" t="s">
        <v>324</v>
      </c>
      <c r="R303" s="79">
        <v>1359</v>
      </c>
      <c r="S303" s="80"/>
      <c r="T303" s="83">
        <v>0.8841</v>
      </c>
      <c r="U303" s="103">
        <f>T303/R303*1000000</f>
        <v>650.551876379691</v>
      </c>
      <c r="V303" s="136">
        <v>42768</v>
      </c>
      <c r="W303" s="136">
        <v>43010</v>
      </c>
      <c r="X303" s="89"/>
      <c r="Y303" s="79"/>
      <c r="Z303" s="80"/>
      <c r="AA303" s="86"/>
      <c r="AB303" s="82"/>
      <c r="AC303" s="83"/>
      <c r="AD303" s="83"/>
      <c r="AE303" s="90"/>
      <c r="AF303" s="90"/>
      <c r="AG303" s="235"/>
      <c r="AH303" s="29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22"/>
      <c r="CQ303" s="122"/>
      <c r="CR303" s="122"/>
      <c r="CS303" s="123"/>
      <c r="CT303" s="123"/>
      <c r="CU303" s="123"/>
      <c r="CV303" s="123"/>
      <c r="CW303" s="123"/>
      <c r="CX303" s="123"/>
      <c r="CY303" s="123"/>
      <c r="CZ303" s="124"/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124"/>
      <c r="DK303" s="124"/>
      <c r="DL303" s="124"/>
      <c r="DM303" s="124"/>
      <c r="DN303" s="124"/>
      <c r="DO303" s="124"/>
      <c r="DP303" s="124"/>
      <c r="DQ303" s="124"/>
      <c r="DR303" s="124"/>
      <c r="DS303" s="124"/>
      <c r="DT303" s="124"/>
      <c r="DU303" s="124"/>
      <c r="DV303" s="124"/>
      <c r="DW303" s="124"/>
      <c r="DX303" s="124"/>
      <c r="DY303" s="124"/>
      <c r="DZ303" s="124"/>
      <c r="EA303" s="124"/>
      <c r="EB303" s="124"/>
      <c r="EC303" s="124"/>
      <c r="ED303" s="124"/>
      <c r="EE303" s="124"/>
      <c r="EF303" s="124"/>
      <c r="EG303" s="124"/>
      <c r="EH303" s="124"/>
      <c r="EI303" s="124"/>
      <c r="EJ303" s="124"/>
      <c r="EK303" s="124"/>
      <c r="EL303" s="124"/>
      <c r="EM303" s="124"/>
      <c r="EN303" s="124"/>
      <c r="EO303" s="124"/>
      <c r="EP303" s="124"/>
      <c r="EQ303" s="124"/>
      <c r="ER303" s="124"/>
      <c r="ES303" s="124"/>
      <c r="ET303" s="124"/>
      <c r="EU303" s="124"/>
      <c r="EV303" s="124"/>
      <c r="EW303" s="124"/>
      <c r="EX303" s="124"/>
      <c r="EY303" s="124"/>
      <c r="EZ303" s="124"/>
      <c r="FA303" s="124"/>
      <c r="FB303" s="124"/>
      <c r="FC303" s="124"/>
      <c r="FD303" s="124"/>
      <c r="FE303" s="124"/>
      <c r="FF303" s="124"/>
      <c r="FG303" s="124"/>
      <c r="FH303" s="124"/>
      <c r="FI303" s="124"/>
      <c r="FJ303" s="124"/>
      <c r="FK303" s="124"/>
      <c r="FL303" s="124"/>
    </row>
    <row r="304" spans="1:168" s="31" customFormat="1" ht="47.25" customHeight="1">
      <c r="A304" s="234"/>
      <c r="B304" s="235"/>
      <c r="C304" s="236"/>
      <c r="D304" s="333"/>
      <c r="E304" s="236"/>
      <c r="F304" s="334"/>
      <c r="G304" s="236"/>
      <c r="H304" s="334"/>
      <c r="I304" s="236"/>
      <c r="J304" s="334"/>
      <c r="K304" s="235"/>
      <c r="L304" s="235"/>
      <c r="M304" s="235"/>
      <c r="N304" s="235"/>
      <c r="O304" s="235"/>
      <c r="P304" s="79" t="s">
        <v>1146</v>
      </c>
      <c r="Q304" s="80" t="s">
        <v>165</v>
      </c>
      <c r="R304" s="79">
        <v>3</v>
      </c>
      <c r="S304" s="80"/>
      <c r="T304" s="83">
        <v>0.3973</v>
      </c>
      <c r="U304" s="103">
        <f>T304/R304*1000000</f>
        <v>132433.3333333333</v>
      </c>
      <c r="V304" s="136">
        <v>42767</v>
      </c>
      <c r="W304" s="136">
        <v>43009</v>
      </c>
      <c r="X304" s="89" t="s">
        <v>530</v>
      </c>
      <c r="Y304" s="79" t="s">
        <v>738</v>
      </c>
      <c r="Z304" s="80" t="s">
        <v>165</v>
      </c>
      <c r="AA304" s="81">
        <v>1</v>
      </c>
      <c r="AB304" s="82"/>
      <c r="AC304" s="83">
        <f>AA304*AD304/1000000</f>
        <v>0.15</v>
      </c>
      <c r="AD304" s="83">
        <v>150000</v>
      </c>
      <c r="AE304" s="90"/>
      <c r="AF304" s="90"/>
      <c r="AG304" s="235"/>
      <c r="AH304" s="29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3"/>
      <c r="CT304" s="123"/>
      <c r="CU304" s="123"/>
      <c r="CV304" s="123"/>
      <c r="CW304" s="123"/>
      <c r="CX304" s="123"/>
      <c r="CY304" s="123"/>
      <c r="CZ304" s="124"/>
      <c r="DA304" s="124"/>
      <c r="DB304" s="124"/>
      <c r="DC304" s="124"/>
      <c r="DD304" s="124"/>
      <c r="DE304" s="124"/>
      <c r="DF304" s="124"/>
      <c r="DG304" s="124"/>
      <c r="DH304" s="124"/>
      <c r="DI304" s="124"/>
      <c r="DJ304" s="124"/>
      <c r="DK304" s="124"/>
      <c r="DL304" s="124"/>
      <c r="DM304" s="124"/>
      <c r="DN304" s="124"/>
      <c r="DO304" s="124"/>
      <c r="DP304" s="124"/>
      <c r="DQ304" s="124"/>
      <c r="DR304" s="124"/>
      <c r="DS304" s="124"/>
      <c r="DT304" s="124"/>
      <c r="DU304" s="124"/>
      <c r="DV304" s="124"/>
      <c r="DW304" s="124"/>
      <c r="DX304" s="124"/>
      <c r="DY304" s="124"/>
      <c r="DZ304" s="124"/>
      <c r="EA304" s="124"/>
      <c r="EB304" s="124"/>
      <c r="EC304" s="124"/>
      <c r="ED304" s="124"/>
      <c r="EE304" s="124"/>
      <c r="EF304" s="124"/>
      <c r="EG304" s="124"/>
      <c r="EH304" s="124"/>
      <c r="EI304" s="124"/>
      <c r="EJ304" s="124"/>
      <c r="EK304" s="124"/>
      <c r="EL304" s="124"/>
      <c r="EM304" s="124"/>
      <c r="EN304" s="124"/>
      <c r="EO304" s="124"/>
      <c r="EP304" s="124"/>
      <c r="EQ304" s="124"/>
      <c r="ER304" s="124"/>
      <c r="ES304" s="124"/>
      <c r="ET304" s="124"/>
      <c r="EU304" s="124"/>
      <c r="EV304" s="124"/>
      <c r="EW304" s="124"/>
      <c r="EX304" s="124"/>
      <c r="EY304" s="124"/>
      <c r="EZ304" s="124"/>
      <c r="FA304" s="124"/>
      <c r="FB304" s="124"/>
      <c r="FC304" s="124"/>
      <c r="FD304" s="124"/>
      <c r="FE304" s="124"/>
      <c r="FF304" s="124"/>
      <c r="FG304" s="124"/>
      <c r="FH304" s="124"/>
      <c r="FI304" s="124"/>
      <c r="FJ304" s="124"/>
      <c r="FK304" s="124"/>
      <c r="FL304" s="124"/>
    </row>
    <row r="305" spans="1:168" s="31" customFormat="1" ht="55.5" customHeight="1">
      <c r="A305" s="234">
        <v>25</v>
      </c>
      <c r="B305" s="235" t="s">
        <v>597</v>
      </c>
      <c r="C305" s="236">
        <v>3.6</v>
      </c>
      <c r="D305" s="333">
        <v>57600</v>
      </c>
      <c r="E305" s="236">
        <v>1.08</v>
      </c>
      <c r="F305" s="334">
        <f>E305/C305*100</f>
        <v>30</v>
      </c>
      <c r="G305" s="236">
        <v>0.9</v>
      </c>
      <c r="H305" s="334">
        <f>G305/C305*100</f>
        <v>25</v>
      </c>
      <c r="I305" s="236">
        <v>0.8</v>
      </c>
      <c r="J305" s="334">
        <f>I305/C305*100</f>
        <v>22.222222222222225</v>
      </c>
      <c r="K305" s="235" t="s">
        <v>598</v>
      </c>
      <c r="L305" s="235" t="s">
        <v>599</v>
      </c>
      <c r="M305" s="235"/>
      <c r="N305" s="235"/>
      <c r="O305" s="235" t="s">
        <v>598</v>
      </c>
      <c r="P305" s="235" t="s">
        <v>1070</v>
      </c>
      <c r="Q305" s="335" t="s">
        <v>165</v>
      </c>
      <c r="R305" s="235">
        <v>36</v>
      </c>
      <c r="S305" s="335"/>
      <c r="T305" s="336">
        <v>1.6551</v>
      </c>
      <c r="U305" s="338">
        <f>T305/R305*1000000</f>
        <v>45975</v>
      </c>
      <c r="V305" s="339">
        <v>42767</v>
      </c>
      <c r="W305" s="339">
        <v>43009</v>
      </c>
      <c r="X305" s="235" t="s">
        <v>950</v>
      </c>
      <c r="Y305" s="235" t="s">
        <v>735</v>
      </c>
      <c r="Z305" s="235" t="s">
        <v>165</v>
      </c>
      <c r="AA305" s="236">
        <v>200</v>
      </c>
      <c r="AB305" s="334"/>
      <c r="AC305" s="235">
        <f>AD305*AA305/1000000</f>
        <v>0.8</v>
      </c>
      <c r="AD305" s="235">
        <v>4000</v>
      </c>
      <c r="AE305" s="235"/>
      <c r="AF305" s="235"/>
      <c r="AG305" s="235" t="s">
        <v>1147</v>
      </c>
      <c r="AH305" s="29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2"/>
      <c r="CP305" s="122"/>
      <c r="CQ305" s="122"/>
      <c r="CR305" s="122"/>
      <c r="CS305" s="123"/>
      <c r="CT305" s="123"/>
      <c r="CU305" s="123"/>
      <c r="CV305" s="123"/>
      <c r="CW305" s="123"/>
      <c r="CX305" s="123"/>
      <c r="CY305" s="123"/>
      <c r="CZ305" s="124"/>
      <c r="DA305" s="124"/>
      <c r="DB305" s="124"/>
      <c r="DC305" s="124"/>
      <c r="DD305" s="124"/>
      <c r="DE305" s="124"/>
      <c r="DF305" s="124"/>
      <c r="DG305" s="124"/>
      <c r="DH305" s="124"/>
      <c r="DI305" s="124"/>
      <c r="DJ305" s="124"/>
      <c r="DK305" s="124"/>
      <c r="DL305" s="124"/>
      <c r="DM305" s="124"/>
      <c r="DN305" s="124"/>
      <c r="DO305" s="124"/>
      <c r="DP305" s="124"/>
      <c r="DQ305" s="124"/>
      <c r="DR305" s="124"/>
      <c r="DS305" s="124"/>
      <c r="DT305" s="124"/>
      <c r="DU305" s="124"/>
      <c r="DV305" s="124"/>
      <c r="DW305" s="124"/>
      <c r="DX305" s="124"/>
      <c r="DY305" s="124"/>
      <c r="DZ305" s="124"/>
      <c r="EA305" s="124"/>
      <c r="EB305" s="124"/>
      <c r="EC305" s="124"/>
      <c r="ED305" s="124"/>
      <c r="EE305" s="124"/>
      <c r="EF305" s="124"/>
      <c r="EG305" s="124"/>
      <c r="EH305" s="124"/>
      <c r="EI305" s="124"/>
      <c r="EJ305" s="124"/>
      <c r="EK305" s="124"/>
      <c r="EL305" s="124"/>
      <c r="EM305" s="124"/>
      <c r="EN305" s="124"/>
      <c r="EO305" s="124"/>
      <c r="EP305" s="124"/>
      <c r="EQ305" s="124"/>
      <c r="ER305" s="124"/>
      <c r="ES305" s="124"/>
      <c r="ET305" s="124"/>
      <c r="EU305" s="124"/>
      <c r="EV305" s="124"/>
      <c r="EW305" s="124"/>
      <c r="EX305" s="124"/>
      <c r="EY305" s="124"/>
      <c r="EZ305" s="124"/>
      <c r="FA305" s="124"/>
      <c r="FB305" s="124"/>
      <c r="FC305" s="124"/>
      <c r="FD305" s="124"/>
      <c r="FE305" s="124"/>
      <c r="FF305" s="124"/>
      <c r="FG305" s="124"/>
      <c r="FH305" s="124"/>
      <c r="FI305" s="124"/>
      <c r="FJ305" s="124"/>
      <c r="FK305" s="124"/>
      <c r="FL305" s="124"/>
    </row>
    <row r="306" spans="1:168" s="31" customFormat="1" ht="84" customHeight="1">
      <c r="A306" s="234"/>
      <c r="B306" s="235"/>
      <c r="C306" s="236"/>
      <c r="D306" s="333"/>
      <c r="E306" s="236"/>
      <c r="F306" s="334"/>
      <c r="G306" s="236"/>
      <c r="H306" s="334"/>
      <c r="I306" s="236"/>
      <c r="J306" s="334"/>
      <c r="K306" s="235"/>
      <c r="L306" s="235"/>
      <c r="M306" s="235"/>
      <c r="N306" s="235"/>
      <c r="O306" s="235"/>
      <c r="P306" s="235"/>
      <c r="Q306" s="335"/>
      <c r="R306" s="235"/>
      <c r="S306" s="335"/>
      <c r="T306" s="336"/>
      <c r="U306" s="338"/>
      <c r="V306" s="339"/>
      <c r="W306" s="339"/>
      <c r="X306" s="235"/>
      <c r="Y306" s="235"/>
      <c r="Z306" s="235"/>
      <c r="AA306" s="236"/>
      <c r="AB306" s="334"/>
      <c r="AC306" s="235"/>
      <c r="AD306" s="235"/>
      <c r="AE306" s="235"/>
      <c r="AF306" s="235"/>
      <c r="AG306" s="235"/>
      <c r="AH306" s="29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3"/>
      <c r="CT306" s="123"/>
      <c r="CU306" s="123"/>
      <c r="CV306" s="123"/>
      <c r="CW306" s="123"/>
      <c r="CX306" s="123"/>
      <c r="CY306" s="123"/>
      <c r="CZ306" s="124"/>
      <c r="DA306" s="124"/>
      <c r="DB306" s="124"/>
      <c r="DC306" s="124"/>
      <c r="DD306" s="124"/>
      <c r="DE306" s="124"/>
      <c r="DF306" s="124"/>
      <c r="DG306" s="124"/>
      <c r="DH306" s="124"/>
      <c r="DI306" s="124"/>
      <c r="DJ306" s="124"/>
      <c r="DK306" s="124"/>
      <c r="DL306" s="124"/>
      <c r="DM306" s="124"/>
      <c r="DN306" s="124"/>
      <c r="DO306" s="124"/>
      <c r="DP306" s="124"/>
      <c r="DQ306" s="124"/>
      <c r="DR306" s="124"/>
      <c r="DS306" s="124"/>
      <c r="DT306" s="124"/>
      <c r="DU306" s="124"/>
      <c r="DV306" s="124"/>
      <c r="DW306" s="124"/>
      <c r="DX306" s="124"/>
      <c r="DY306" s="124"/>
      <c r="DZ306" s="124"/>
      <c r="EA306" s="124"/>
      <c r="EB306" s="124"/>
      <c r="EC306" s="124"/>
      <c r="ED306" s="124"/>
      <c r="EE306" s="124"/>
      <c r="EF306" s="124"/>
      <c r="EG306" s="124"/>
      <c r="EH306" s="124"/>
      <c r="EI306" s="124"/>
      <c r="EJ306" s="124"/>
      <c r="EK306" s="124"/>
      <c r="EL306" s="124"/>
      <c r="EM306" s="124"/>
      <c r="EN306" s="124"/>
      <c r="EO306" s="124"/>
      <c r="EP306" s="124"/>
      <c r="EQ306" s="124"/>
      <c r="ER306" s="124"/>
      <c r="ES306" s="124"/>
      <c r="ET306" s="124"/>
      <c r="EU306" s="124"/>
      <c r="EV306" s="124"/>
      <c r="EW306" s="124"/>
      <c r="EX306" s="124"/>
      <c r="EY306" s="124"/>
      <c r="EZ306" s="124"/>
      <c r="FA306" s="124"/>
      <c r="FB306" s="124"/>
      <c r="FC306" s="124"/>
      <c r="FD306" s="124"/>
      <c r="FE306" s="124"/>
      <c r="FF306" s="124"/>
      <c r="FG306" s="124"/>
      <c r="FH306" s="124"/>
      <c r="FI306" s="124"/>
      <c r="FJ306" s="124"/>
      <c r="FK306" s="124"/>
      <c r="FL306" s="124"/>
    </row>
    <row r="307" spans="1:168" s="31" customFormat="1" ht="60" customHeight="1">
      <c r="A307" s="234"/>
      <c r="B307" s="235"/>
      <c r="C307" s="236"/>
      <c r="D307" s="333"/>
      <c r="E307" s="236"/>
      <c r="F307" s="334"/>
      <c r="G307" s="236"/>
      <c r="H307" s="334"/>
      <c r="I307" s="236"/>
      <c r="J307" s="334"/>
      <c r="K307" s="235"/>
      <c r="L307" s="235"/>
      <c r="M307" s="235"/>
      <c r="N307" s="235"/>
      <c r="O307" s="235"/>
      <c r="P307" s="79" t="s">
        <v>333</v>
      </c>
      <c r="Q307" s="80" t="s">
        <v>165</v>
      </c>
      <c r="R307" s="79">
        <v>12</v>
      </c>
      <c r="S307" s="80"/>
      <c r="T307" s="83">
        <v>0.6742</v>
      </c>
      <c r="U307" s="103">
        <f>T307/R307*1000000</f>
        <v>56183.333333333336</v>
      </c>
      <c r="V307" s="136">
        <v>42767</v>
      </c>
      <c r="W307" s="136">
        <v>43009</v>
      </c>
      <c r="X307" s="89"/>
      <c r="Y307" s="79"/>
      <c r="Z307" s="80"/>
      <c r="AA307" s="86"/>
      <c r="AB307" s="82"/>
      <c r="AC307" s="83"/>
      <c r="AD307" s="83"/>
      <c r="AE307" s="90"/>
      <c r="AF307" s="90"/>
      <c r="AG307" s="235"/>
      <c r="AH307" s="29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3"/>
      <c r="CT307" s="123"/>
      <c r="CU307" s="123"/>
      <c r="CV307" s="123"/>
      <c r="CW307" s="123"/>
      <c r="CX307" s="123"/>
      <c r="CY307" s="123"/>
      <c r="CZ307" s="124"/>
      <c r="DA307" s="124"/>
      <c r="DB307" s="124"/>
      <c r="DC307" s="124"/>
      <c r="DD307" s="124"/>
      <c r="DE307" s="124"/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124"/>
      <c r="DP307" s="124"/>
      <c r="DQ307" s="124"/>
      <c r="DR307" s="124"/>
      <c r="DS307" s="124"/>
      <c r="DT307" s="124"/>
      <c r="DU307" s="124"/>
      <c r="DV307" s="124"/>
      <c r="DW307" s="124"/>
      <c r="DX307" s="124"/>
      <c r="DY307" s="124"/>
      <c r="DZ307" s="124"/>
      <c r="EA307" s="124"/>
      <c r="EB307" s="124"/>
      <c r="EC307" s="124"/>
      <c r="ED307" s="124"/>
      <c r="EE307" s="124"/>
      <c r="EF307" s="124"/>
      <c r="EG307" s="124"/>
      <c r="EH307" s="124"/>
      <c r="EI307" s="124"/>
      <c r="EJ307" s="124"/>
      <c r="EK307" s="124"/>
      <c r="EL307" s="124"/>
      <c r="EM307" s="124"/>
      <c r="EN307" s="124"/>
      <c r="EO307" s="124"/>
      <c r="EP307" s="124"/>
      <c r="EQ307" s="124"/>
      <c r="ER307" s="124"/>
      <c r="ES307" s="124"/>
      <c r="ET307" s="124"/>
      <c r="EU307" s="124"/>
      <c r="EV307" s="124"/>
      <c r="EW307" s="124"/>
      <c r="EX307" s="124"/>
      <c r="EY307" s="124"/>
      <c r="EZ307" s="124"/>
      <c r="FA307" s="124"/>
      <c r="FB307" s="124"/>
      <c r="FC307" s="124"/>
      <c r="FD307" s="124"/>
      <c r="FE307" s="124"/>
      <c r="FF307" s="124"/>
      <c r="FG307" s="124"/>
      <c r="FH307" s="124"/>
      <c r="FI307" s="124"/>
      <c r="FJ307" s="124"/>
      <c r="FK307" s="124"/>
      <c r="FL307" s="124"/>
    </row>
    <row r="308" spans="1:168" s="31" customFormat="1" ht="46.5" customHeight="1">
      <c r="A308" s="234"/>
      <c r="B308" s="235"/>
      <c r="C308" s="236"/>
      <c r="D308" s="333"/>
      <c r="E308" s="236"/>
      <c r="F308" s="334"/>
      <c r="G308" s="236"/>
      <c r="H308" s="334"/>
      <c r="I308" s="236"/>
      <c r="J308" s="334"/>
      <c r="K308" s="235"/>
      <c r="L308" s="235"/>
      <c r="M308" s="235"/>
      <c r="N308" s="235"/>
      <c r="O308" s="235"/>
      <c r="P308" s="79" t="s">
        <v>1148</v>
      </c>
      <c r="Q308" s="80" t="s">
        <v>165</v>
      </c>
      <c r="R308" s="79">
        <v>3</v>
      </c>
      <c r="S308" s="80"/>
      <c r="T308" s="83">
        <v>0.3973</v>
      </c>
      <c r="U308" s="103">
        <f>T308/R308*1000000</f>
        <v>132433.3333333333</v>
      </c>
      <c r="V308" s="136">
        <v>42767</v>
      </c>
      <c r="W308" s="136">
        <v>43009</v>
      </c>
      <c r="X308" s="89"/>
      <c r="Y308" s="79"/>
      <c r="Z308" s="80"/>
      <c r="AA308" s="86"/>
      <c r="AB308" s="82"/>
      <c r="AC308" s="83"/>
      <c r="AD308" s="83"/>
      <c r="AE308" s="90"/>
      <c r="AF308" s="90"/>
      <c r="AG308" s="235"/>
      <c r="AH308" s="29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22"/>
      <c r="BU308" s="122"/>
      <c r="BV308" s="122"/>
      <c r="BW308" s="122"/>
      <c r="BX308" s="122"/>
      <c r="BY308" s="122"/>
      <c r="BZ308" s="122"/>
      <c r="CA308" s="122"/>
      <c r="CB308" s="122"/>
      <c r="CC308" s="122"/>
      <c r="CD308" s="122"/>
      <c r="CE308" s="122"/>
      <c r="CF308" s="122"/>
      <c r="CG308" s="122"/>
      <c r="CH308" s="122"/>
      <c r="CI308" s="122"/>
      <c r="CJ308" s="122"/>
      <c r="CK308" s="122"/>
      <c r="CL308" s="122"/>
      <c r="CM308" s="122"/>
      <c r="CN308" s="122"/>
      <c r="CO308" s="122"/>
      <c r="CP308" s="122"/>
      <c r="CQ308" s="122"/>
      <c r="CR308" s="122"/>
      <c r="CS308" s="123"/>
      <c r="CT308" s="123"/>
      <c r="CU308" s="123"/>
      <c r="CV308" s="123"/>
      <c r="CW308" s="123"/>
      <c r="CX308" s="123"/>
      <c r="CY308" s="123"/>
      <c r="CZ308" s="124"/>
      <c r="DA308" s="124"/>
      <c r="DB308" s="124"/>
      <c r="DC308" s="124"/>
      <c r="DD308" s="124"/>
      <c r="DE308" s="124"/>
      <c r="DF308" s="124"/>
      <c r="DG308" s="124"/>
      <c r="DH308" s="124"/>
      <c r="DI308" s="124"/>
      <c r="DJ308" s="124"/>
      <c r="DK308" s="124"/>
      <c r="DL308" s="124"/>
      <c r="DM308" s="124"/>
      <c r="DN308" s="124"/>
      <c r="DO308" s="124"/>
      <c r="DP308" s="124"/>
      <c r="DQ308" s="124"/>
      <c r="DR308" s="124"/>
      <c r="DS308" s="124"/>
      <c r="DT308" s="124"/>
      <c r="DU308" s="124"/>
      <c r="DV308" s="124"/>
      <c r="DW308" s="124"/>
      <c r="DX308" s="124"/>
      <c r="DY308" s="124"/>
      <c r="DZ308" s="124"/>
      <c r="EA308" s="124"/>
      <c r="EB308" s="124"/>
      <c r="EC308" s="124"/>
      <c r="ED308" s="124"/>
      <c r="EE308" s="124"/>
      <c r="EF308" s="124"/>
      <c r="EG308" s="124"/>
      <c r="EH308" s="124"/>
      <c r="EI308" s="124"/>
      <c r="EJ308" s="124"/>
      <c r="EK308" s="124"/>
      <c r="EL308" s="124"/>
      <c r="EM308" s="124"/>
      <c r="EN308" s="124"/>
      <c r="EO308" s="124"/>
      <c r="EP308" s="124"/>
      <c r="EQ308" s="124"/>
      <c r="ER308" s="124"/>
      <c r="ES308" s="124"/>
      <c r="ET308" s="124"/>
      <c r="EU308" s="124"/>
      <c r="EV308" s="124"/>
      <c r="EW308" s="124"/>
      <c r="EX308" s="124"/>
      <c r="EY308" s="124"/>
      <c r="EZ308" s="124"/>
      <c r="FA308" s="124"/>
      <c r="FB308" s="124"/>
      <c r="FC308" s="124"/>
      <c r="FD308" s="124"/>
      <c r="FE308" s="124"/>
      <c r="FF308" s="124"/>
      <c r="FG308" s="124"/>
      <c r="FH308" s="124"/>
      <c r="FI308" s="124"/>
      <c r="FJ308" s="124"/>
      <c r="FK308" s="124"/>
      <c r="FL308" s="124"/>
    </row>
    <row r="309" spans="1:168" s="31" customFormat="1" ht="94.5" customHeight="1">
      <c r="A309" s="234"/>
      <c r="B309" s="235"/>
      <c r="C309" s="236"/>
      <c r="D309" s="333"/>
      <c r="E309" s="236"/>
      <c r="F309" s="334"/>
      <c r="G309" s="236"/>
      <c r="H309" s="334"/>
      <c r="I309" s="236"/>
      <c r="J309" s="334"/>
      <c r="K309" s="235"/>
      <c r="L309" s="235"/>
      <c r="M309" s="235"/>
      <c r="N309" s="235"/>
      <c r="O309" s="235"/>
      <c r="P309" s="79" t="s">
        <v>1149</v>
      </c>
      <c r="Q309" s="80" t="s">
        <v>165</v>
      </c>
      <c r="R309" s="79">
        <v>3</v>
      </c>
      <c r="S309" s="80"/>
      <c r="T309" s="83">
        <v>0.2488</v>
      </c>
      <c r="U309" s="103">
        <f>T309/R309*1000000</f>
        <v>82933.33333333333</v>
      </c>
      <c r="V309" s="136">
        <v>42767</v>
      </c>
      <c r="W309" s="136">
        <v>43009</v>
      </c>
      <c r="X309" s="89"/>
      <c r="Y309" s="79"/>
      <c r="Z309" s="80"/>
      <c r="AA309" s="86"/>
      <c r="AB309" s="82"/>
      <c r="AC309" s="83"/>
      <c r="AD309" s="83"/>
      <c r="AE309" s="90"/>
      <c r="AF309" s="90"/>
      <c r="AG309" s="235"/>
      <c r="AH309" s="29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2"/>
      <c r="BM309" s="122"/>
      <c r="BN309" s="122"/>
      <c r="BO309" s="122"/>
      <c r="BP309" s="122"/>
      <c r="BQ309" s="122"/>
      <c r="BR309" s="122"/>
      <c r="BS309" s="122"/>
      <c r="BT309" s="122"/>
      <c r="BU309" s="122"/>
      <c r="BV309" s="122"/>
      <c r="BW309" s="122"/>
      <c r="BX309" s="122"/>
      <c r="BY309" s="122"/>
      <c r="BZ309" s="122"/>
      <c r="CA309" s="122"/>
      <c r="CB309" s="122"/>
      <c r="CC309" s="122"/>
      <c r="CD309" s="122"/>
      <c r="CE309" s="122"/>
      <c r="CF309" s="122"/>
      <c r="CG309" s="122"/>
      <c r="CH309" s="122"/>
      <c r="CI309" s="122"/>
      <c r="CJ309" s="122"/>
      <c r="CK309" s="122"/>
      <c r="CL309" s="122"/>
      <c r="CM309" s="122"/>
      <c r="CN309" s="122"/>
      <c r="CO309" s="122"/>
      <c r="CP309" s="122"/>
      <c r="CQ309" s="122"/>
      <c r="CR309" s="122"/>
      <c r="CS309" s="123"/>
      <c r="CT309" s="123"/>
      <c r="CU309" s="123"/>
      <c r="CV309" s="123"/>
      <c r="CW309" s="123"/>
      <c r="CX309" s="123"/>
      <c r="CY309" s="123"/>
      <c r="CZ309" s="124"/>
      <c r="DA309" s="124"/>
      <c r="DB309" s="124"/>
      <c r="DC309" s="124"/>
      <c r="DD309" s="124"/>
      <c r="DE309" s="124"/>
      <c r="DF309" s="124"/>
      <c r="DG309" s="124"/>
      <c r="DH309" s="124"/>
      <c r="DI309" s="124"/>
      <c r="DJ309" s="124"/>
      <c r="DK309" s="124"/>
      <c r="DL309" s="124"/>
      <c r="DM309" s="124"/>
      <c r="DN309" s="124"/>
      <c r="DO309" s="124"/>
      <c r="DP309" s="124"/>
      <c r="DQ309" s="124"/>
      <c r="DR309" s="124"/>
      <c r="DS309" s="124"/>
      <c r="DT309" s="124"/>
      <c r="DU309" s="124"/>
      <c r="DV309" s="124"/>
      <c r="DW309" s="124"/>
      <c r="DX309" s="124"/>
      <c r="DY309" s="124"/>
      <c r="DZ309" s="124"/>
      <c r="EA309" s="124"/>
      <c r="EB309" s="124"/>
      <c r="EC309" s="124"/>
      <c r="ED309" s="124"/>
      <c r="EE309" s="124"/>
      <c r="EF309" s="124"/>
      <c r="EG309" s="124"/>
      <c r="EH309" s="124"/>
      <c r="EI309" s="124"/>
      <c r="EJ309" s="124"/>
      <c r="EK309" s="124"/>
      <c r="EL309" s="124"/>
      <c r="EM309" s="124"/>
      <c r="EN309" s="124"/>
      <c r="EO309" s="124"/>
      <c r="EP309" s="124"/>
      <c r="EQ309" s="124"/>
      <c r="ER309" s="124"/>
      <c r="ES309" s="124"/>
      <c r="ET309" s="124"/>
      <c r="EU309" s="124"/>
      <c r="EV309" s="124"/>
      <c r="EW309" s="124"/>
      <c r="EX309" s="124"/>
      <c r="EY309" s="124"/>
      <c r="EZ309" s="124"/>
      <c r="FA309" s="124"/>
      <c r="FB309" s="124"/>
      <c r="FC309" s="124"/>
      <c r="FD309" s="124"/>
      <c r="FE309" s="124"/>
      <c r="FF309" s="124"/>
      <c r="FG309" s="124"/>
      <c r="FH309" s="124"/>
      <c r="FI309" s="124"/>
      <c r="FJ309" s="124"/>
      <c r="FK309" s="124"/>
      <c r="FL309" s="124"/>
    </row>
    <row r="310" spans="1:168" s="31" customFormat="1" ht="62.25" customHeight="1">
      <c r="A310" s="234">
        <v>26</v>
      </c>
      <c r="B310" s="235" t="s">
        <v>600</v>
      </c>
      <c r="C310" s="236">
        <v>1.7</v>
      </c>
      <c r="D310" s="333">
        <v>27200</v>
      </c>
      <c r="E310" s="236">
        <v>0.51</v>
      </c>
      <c r="F310" s="334">
        <f>E310/C310*100</f>
        <v>30</v>
      </c>
      <c r="G310" s="236">
        <v>0.4</v>
      </c>
      <c r="H310" s="334">
        <f>G310/C310*100</f>
        <v>23.529411764705884</v>
      </c>
      <c r="I310" s="236">
        <v>0.3</v>
      </c>
      <c r="J310" s="334">
        <f>I310/C310*100</f>
        <v>17.647058823529413</v>
      </c>
      <c r="K310" s="235" t="s">
        <v>374</v>
      </c>
      <c r="L310" s="235" t="s">
        <v>601</v>
      </c>
      <c r="M310" s="235"/>
      <c r="N310" s="235"/>
      <c r="O310" s="235" t="s">
        <v>374</v>
      </c>
      <c r="P310" s="235" t="s">
        <v>1071</v>
      </c>
      <c r="Q310" s="335" t="s">
        <v>165</v>
      </c>
      <c r="R310" s="235">
        <v>4</v>
      </c>
      <c r="S310" s="335"/>
      <c r="T310" s="336">
        <v>0.0546</v>
      </c>
      <c r="U310" s="338">
        <f>T310/R310*1000000</f>
        <v>13650</v>
      </c>
      <c r="V310" s="339">
        <v>42767</v>
      </c>
      <c r="W310" s="339">
        <v>43009</v>
      </c>
      <c r="X310" s="235"/>
      <c r="Y310" s="235"/>
      <c r="Z310" s="235"/>
      <c r="AA310" s="236"/>
      <c r="AB310" s="334"/>
      <c r="AC310" s="235"/>
      <c r="AD310" s="235"/>
      <c r="AE310" s="235"/>
      <c r="AF310" s="235"/>
      <c r="AG310" s="235" t="s">
        <v>1150</v>
      </c>
      <c r="AH310" s="29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  <c r="BH310" s="122"/>
      <c r="BI310" s="122"/>
      <c r="BJ310" s="122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2"/>
      <c r="CA310" s="122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2"/>
      <c r="CP310" s="122"/>
      <c r="CQ310" s="122"/>
      <c r="CR310" s="122"/>
      <c r="CS310" s="123"/>
      <c r="CT310" s="123"/>
      <c r="CU310" s="123"/>
      <c r="CV310" s="123"/>
      <c r="CW310" s="123"/>
      <c r="CX310" s="123"/>
      <c r="CY310" s="123"/>
      <c r="CZ310" s="124"/>
      <c r="DA310" s="124"/>
      <c r="DB310" s="124"/>
      <c r="DC310" s="124"/>
      <c r="DD310" s="124"/>
      <c r="DE310" s="124"/>
      <c r="DF310" s="124"/>
      <c r="DG310" s="124"/>
      <c r="DH310" s="124"/>
      <c r="DI310" s="124"/>
      <c r="DJ310" s="124"/>
      <c r="DK310" s="124"/>
      <c r="DL310" s="124"/>
      <c r="DM310" s="124"/>
      <c r="DN310" s="124"/>
      <c r="DO310" s="124"/>
      <c r="DP310" s="124"/>
      <c r="DQ310" s="124"/>
      <c r="DR310" s="124"/>
      <c r="DS310" s="124"/>
      <c r="DT310" s="124"/>
      <c r="DU310" s="124"/>
      <c r="DV310" s="124"/>
      <c r="DW310" s="124"/>
      <c r="DX310" s="124"/>
      <c r="DY310" s="124"/>
      <c r="DZ310" s="124"/>
      <c r="EA310" s="124"/>
      <c r="EB310" s="124"/>
      <c r="EC310" s="124"/>
      <c r="ED310" s="124"/>
      <c r="EE310" s="124"/>
      <c r="EF310" s="124"/>
      <c r="EG310" s="124"/>
      <c r="EH310" s="124"/>
      <c r="EI310" s="124"/>
      <c r="EJ310" s="124"/>
      <c r="EK310" s="124"/>
      <c r="EL310" s="124"/>
      <c r="EM310" s="124"/>
      <c r="EN310" s="124"/>
      <c r="EO310" s="124"/>
      <c r="EP310" s="124"/>
      <c r="EQ310" s="124"/>
      <c r="ER310" s="124"/>
      <c r="ES310" s="124"/>
      <c r="ET310" s="124"/>
      <c r="EU310" s="124"/>
      <c r="EV310" s="124"/>
      <c r="EW310" s="124"/>
      <c r="EX310" s="124"/>
      <c r="EY310" s="124"/>
      <c r="EZ310" s="124"/>
      <c r="FA310" s="124"/>
      <c r="FB310" s="124"/>
      <c r="FC310" s="124"/>
      <c r="FD310" s="124"/>
      <c r="FE310" s="124"/>
      <c r="FF310" s="124"/>
      <c r="FG310" s="124"/>
      <c r="FH310" s="124"/>
      <c r="FI310" s="124"/>
      <c r="FJ310" s="124"/>
      <c r="FK310" s="124"/>
      <c r="FL310" s="124"/>
    </row>
    <row r="311" spans="1:168" s="31" customFormat="1" ht="44.25" customHeight="1">
      <c r="A311" s="234"/>
      <c r="B311" s="235"/>
      <c r="C311" s="236"/>
      <c r="D311" s="333"/>
      <c r="E311" s="236"/>
      <c r="F311" s="334"/>
      <c r="G311" s="236"/>
      <c r="H311" s="334"/>
      <c r="I311" s="236"/>
      <c r="J311" s="334"/>
      <c r="K311" s="235"/>
      <c r="L311" s="235"/>
      <c r="M311" s="235"/>
      <c r="N311" s="235"/>
      <c r="O311" s="235"/>
      <c r="P311" s="235"/>
      <c r="Q311" s="335"/>
      <c r="R311" s="235"/>
      <c r="S311" s="335"/>
      <c r="T311" s="336"/>
      <c r="U311" s="338"/>
      <c r="V311" s="339"/>
      <c r="W311" s="339"/>
      <c r="X311" s="235"/>
      <c r="Y311" s="235"/>
      <c r="Z311" s="235"/>
      <c r="AA311" s="236"/>
      <c r="AB311" s="334"/>
      <c r="AC311" s="235"/>
      <c r="AD311" s="235"/>
      <c r="AE311" s="235"/>
      <c r="AF311" s="235"/>
      <c r="AG311" s="235"/>
      <c r="AH311" s="29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6"/>
      <c r="CT311" s="126"/>
      <c r="CU311" s="126"/>
      <c r="CV311" s="126"/>
      <c r="CW311" s="126"/>
      <c r="CX311" s="126"/>
      <c r="CY311" s="126"/>
      <c r="CZ311" s="124"/>
      <c r="DA311" s="124"/>
      <c r="DB311" s="124"/>
      <c r="DC311" s="124"/>
      <c r="DD311" s="124"/>
      <c r="DE311" s="124"/>
      <c r="DF311" s="124"/>
      <c r="DG311" s="124"/>
      <c r="DH311" s="124"/>
      <c r="DI311" s="124"/>
      <c r="DJ311" s="124"/>
      <c r="DK311" s="124"/>
      <c r="DL311" s="124"/>
      <c r="DM311" s="124"/>
      <c r="DN311" s="124"/>
      <c r="DO311" s="124"/>
      <c r="DP311" s="124"/>
      <c r="DQ311" s="124"/>
      <c r="DR311" s="124"/>
      <c r="DS311" s="124"/>
      <c r="DT311" s="124"/>
      <c r="DU311" s="124"/>
      <c r="DV311" s="124"/>
      <c r="DW311" s="124"/>
      <c r="DX311" s="124"/>
      <c r="DY311" s="124"/>
      <c r="DZ311" s="124"/>
      <c r="EA311" s="124"/>
      <c r="EB311" s="124"/>
      <c r="EC311" s="124"/>
      <c r="ED311" s="124"/>
      <c r="EE311" s="124"/>
      <c r="EF311" s="124"/>
      <c r="EG311" s="124"/>
      <c r="EH311" s="124"/>
      <c r="EI311" s="124"/>
      <c r="EJ311" s="124"/>
      <c r="EK311" s="124"/>
      <c r="EL311" s="124"/>
      <c r="EM311" s="124"/>
      <c r="EN311" s="124"/>
      <c r="EO311" s="124"/>
      <c r="EP311" s="124"/>
      <c r="EQ311" s="124"/>
      <c r="ER311" s="124"/>
      <c r="ES311" s="124"/>
      <c r="ET311" s="124"/>
      <c r="EU311" s="124"/>
      <c r="EV311" s="124"/>
      <c r="EW311" s="124"/>
      <c r="EX311" s="124"/>
      <c r="EY311" s="124"/>
      <c r="EZ311" s="124"/>
      <c r="FA311" s="124"/>
      <c r="FB311" s="124"/>
      <c r="FC311" s="124"/>
      <c r="FD311" s="124"/>
      <c r="FE311" s="124"/>
      <c r="FF311" s="124"/>
      <c r="FG311" s="124"/>
      <c r="FH311" s="124"/>
      <c r="FI311" s="124"/>
      <c r="FJ311" s="124"/>
      <c r="FK311" s="124"/>
      <c r="FL311" s="124"/>
    </row>
    <row r="312" spans="1:168" s="31" customFormat="1" ht="44.25" customHeight="1">
      <c r="A312" s="234"/>
      <c r="B312" s="235"/>
      <c r="C312" s="236"/>
      <c r="D312" s="333"/>
      <c r="E312" s="236"/>
      <c r="F312" s="334"/>
      <c r="G312" s="236"/>
      <c r="H312" s="334"/>
      <c r="I312" s="236"/>
      <c r="J312" s="334"/>
      <c r="K312" s="235"/>
      <c r="L312" s="235"/>
      <c r="M312" s="235"/>
      <c r="N312" s="235"/>
      <c r="O312" s="235"/>
      <c r="P312" s="79" t="s">
        <v>1151</v>
      </c>
      <c r="Q312" s="80" t="s">
        <v>165</v>
      </c>
      <c r="R312" s="79">
        <v>1</v>
      </c>
      <c r="S312" s="80"/>
      <c r="T312" s="83">
        <v>0.1324</v>
      </c>
      <c r="U312" s="103">
        <f>T312/R312*1000000</f>
        <v>132400</v>
      </c>
      <c r="V312" s="136">
        <v>42767</v>
      </c>
      <c r="W312" s="136">
        <v>43009</v>
      </c>
      <c r="X312" s="89"/>
      <c r="Y312" s="79"/>
      <c r="Z312" s="80"/>
      <c r="AA312" s="86"/>
      <c r="AB312" s="82"/>
      <c r="AC312" s="83"/>
      <c r="AD312" s="83"/>
      <c r="AE312" s="90"/>
      <c r="AF312" s="90"/>
      <c r="AG312" s="235"/>
      <c r="AH312" s="29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  <c r="BH312" s="122"/>
      <c r="BI312" s="122"/>
      <c r="BJ312" s="122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2"/>
      <c r="CA312" s="122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2"/>
      <c r="CP312" s="122"/>
      <c r="CQ312" s="122"/>
      <c r="CR312" s="122"/>
      <c r="CS312" s="123"/>
      <c r="CT312" s="123"/>
      <c r="CU312" s="123"/>
      <c r="CV312" s="123"/>
      <c r="CW312" s="123"/>
      <c r="CX312" s="123"/>
      <c r="CY312" s="123"/>
      <c r="CZ312" s="124"/>
      <c r="DA312" s="124"/>
      <c r="DB312" s="124"/>
      <c r="DC312" s="124"/>
      <c r="DD312" s="124"/>
      <c r="DE312" s="124"/>
      <c r="DF312" s="124"/>
      <c r="DG312" s="124"/>
      <c r="DH312" s="124"/>
      <c r="DI312" s="124"/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  <c r="EG312" s="124"/>
      <c r="EH312" s="124"/>
      <c r="EI312" s="124"/>
      <c r="EJ312" s="124"/>
      <c r="EK312" s="124"/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4"/>
      <c r="EV312" s="124"/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4"/>
      <c r="FH312" s="124"/>
      <c r="FI312" s="124"/>
      <c r="FJ312" s="124"/>
      <c r="FK312" s="124"/>
      <c r="FL312" s="124"/>
    </row>
    <row r="313" spans="1:168" s="31" customFormat="1" ht="12.75">
      <c r="A313" s="234">
        <v>27</v>
      </c>
      <c r="B313" s="235" t="s">
        <v>602</v>
      </c>
      <c r="C313" s="236">
        <v>3.2</v>
      </c>
      <c r="D313" s="333">
        <v>51200</v>
      </c>
      <c r="E313" s="236">
        <v>0.96</v>
      </c>
      <c r="F313" s="334">
        <f>E313/C313*100</f>
        <v>30</v>
      </c>
      <c r="G313" s="236">
        <v>0.8</v>
      </c>
      <c r="H313" s="334">
        <f>G313/C313*100</f>
        <v>25</v>
      </c>
      <c r="I313" s="236">
        <v>0.7</v>
      </c>
      <c r="J313" s="334">
        <f>I313/C313*100</f>
        <v>21.874999999999996</v>
      </c>
      <c r="K313" s="235" t="s">
        <v>1152</v>
      </c>
      <c r="L313" s="235" t="s">
        <v>603</v>
      </c>
      <c r="M313" s="235"/>
      <c r="N313" s="235"/>
      <c r="O313" s="235" t="s">
        <v>1152</v>
      </c>
      <c r="P313" s="235" t="s">
        <v>1153</v>
      </c>
      <c r="Q313" s="335" t="s">
        <v>165</v>
      </c>
      <c r="R313" s="235">
        <v>24</v>
      </c>
      <c r="S313" s="335"/>
      <c r="T313" s="336">
        <v>1.1034</v>
      </c>
      <c r="U313" s="338">
        <f>T313/R313*1000000</f>
        <v>45974.99999999999</v>
      </c>
      <c r="V313" s="339">
        <v>42767</v>
      </c>
      <c r="W313" s="339">
        <v>43009</v>
      </c>
      <c r="X313" s="235" t="s">
        <v>750</v>
      </c>
      <c r="Y313" s="235" t="s">
        <v>751</v>
      </c>
      <c r="Z313" s="235" t="s">
        <v>1101</v>
      </c>
      <c r="AA313" s="236">
        <v>1</v>
      </c>
      <c r="AB313" s="334"/>
      <c r="AC313" s="235">
        <f>AD313*AA313/1000000</f>
        <v>2.4</v>
      </c>
      <c r="AD313" s="235">
        <v>2400000</v>
      </c>
      <c r="AE313" s="235"/>
      <c r="AF313" s="235"/>
      <c r="AG313" s="235" t="s">
        <v>1154</v>
      </c>
      <c r="AH313" s="29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2"/>
      <c r="CA313" s="122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3"/>
      <c r="CT313" s="123"/>
      <c r="CU313" s="123"/>
      <c r="CV313" s="123"/>
      <c r="CW313" s="123"/>
      <c r="CX313" s="123"/>
      <c r="CY313" s="123"/>
      <c r="CZ313" s="124"/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124"/>
      <c r="DK313" s="124"/>
      <c r="DL313" s="124"/>
      <c r="DM313" s="124"/>
      <c r="DN313" s="124"/>
      <c r="DO313" s="124"/>
      <c r="DP313" s="124"/>
      <c r="DQ313" s="124"/>
      <c r="DR313" s="124"/>
      <c r="DS313" s="124"/>
      <c r="DT313" s="124"/>
      <c r="DU313" s="124"/>
      <c r="DV313" s="124"/>
      <c r="DW313" s="124"/>
      <c r="DX313" s="124"/>
      <c r="DY313" s="124"/>
      <c r="DZ313" s="124"/>
      <c r="EA313" s="124"/>
      <c r="EB313" s="124"/>
      <c r="EC313" s="124"/>
      <c r="ED313" s="124"/>
      <c r="EE313" s="124"/>
      <c r="EF313" s="124"/>
      <c r="EG313" s="124"/>
      <c r="EH313" s="124"/>
      <c r="EI313" s="124"/>
      <c r="EJ313" s="124"/>
      <c r="EK313" s="124"/>
      <c r="EL313" s="124"/>
      <c r="EM313" s="124"/>
      <c r="EN313" s="124"/>
      <c r="EO313" s="124"/>
      <c r="EP313" s="124"/>
      <c r="EQ313" s="124"/>
      <c r="ER313" s="124"/>
      <c r="ES313" s="124"/>
      <c r="ET313" s="124"/>
      <c r="EU313" s="124"/>
      <c r="EV313" s="124"/>
      <c r="EW313" s="124"/>
      <c r="EX313" s="124"/>
      <c r="EY313" s="124"/>
      <c r="EZ313" s="124"/>
      <c r="FA313" s="124"/>
      <c r="FB313" s="124"/>
      <c r="FC313" s="124"/>
      <c r="FD313" s="124"/>
      <c r="FE313" s="124"/>
      <c r="FF313" s="124"/>
      <c r="FG313" s="124"/>
      <c r="FH313" s="124"/>
      <c r="FI313" s="124"/>
      <c r="FJ313" s="124"/>
      <c r="FK313" s="124"/>
      <c r="FL313" s="124"/>
    </row>
    <row r="314" spans="1:168" s="31" customFormat="1" ht="43.5" customHeight="1">
      <c r="A314" s="234"/>
      <c r="B314" s="235"/>
      <c r="C314" s="236"/>
      <c r="D314" s="333"/>
      <c r="E314" s="236"/>
      <c r="F314" s="334"/>
      <c r="G314" s="236"/>
      <c r="H314" s="334"/>
      <c r="I314" s="236"/>
      <c r="J314" s="334"/>
      <c r="K314" s="235"/>
      <c r="L314" s="235"/>
      <c r="M314" s="235"/>
      <c r="N314" s="235"/>
      <c r="O314" s="235"/>
      <c r="P314" s="235"/>
      <c r="Q314" s="335"/>
      <c r="R314" s="235"/>
      <c r="S314" s="335"/>
      <c r="T314" s="336"/>
      <c r="U314" s="338"/>
      <c r="V314" s="339"/>
      <c r="W314" s="339"/>
      <c r="X314" s="235"/>
      <c r="Y314" s="235"/>
      <c r="Z314" s="235"/>
      <c r="AA314" s="236"/>
      <c r="AB314" s="334"/>
      <c r="AC314" s="235"/>
      <c r="AD314" s="235"/>
      <c r="AE314" s="235"/>
      <c r="AF314" s="235"/>
      <c r="AG314" s="235"/>
      <c r="AH314" s="29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2"/>
      <c r="CA314" s="122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3"/>
      <c r="CT314" s="123"/>
      <c r="CU314" s="123"/>
      <c r="CV314" s="123"/>
      <c r="CW314" s="123"/>
      <c r="CX314" s="123"/>
      <c r="CY314" s="123"/>
      <c r="CZ314" s="124"/>
      <c r="DA314" s="124"/>
      <c r="DB314" s="124"/>
      <c r="DC314" s="124"/>
      <c r="DD314" s="124"/>
      <c r="DE314" s="124"/>
      <c r="DF314" s="124"/>
      <c r="DG314" s="124"/>
      <c r="DH314" s="124"/>
      <c r="DI314" s="124"/>
      <c r="DJ314" s="124"/>
      <c r="DK314" s="124"/>
      <c r="DL314" s="124"/>
      <c r="DM314" s="124"/>
      <c r="DN314" s="124"/>
      <c r="DO314" s="124"/>
      <c r="DP314" s="124"/>
      <c r="DQ314" s="124"/>
      <c r="DR314" s="124"/>
      <c r="DS314" s="124"/>
      <c r="DT314" s="124"/>
      <c r="DU314" s="124"/>
      <c r="DV314" s="124"/>
      <c r="DW314" s="124"/>
      <c r="DX314" s="124"/>
      <c r="DY314" s="124"/>
      <c r="DZ314" s="124"/>
      <c r="EA314" s="124"/>
      <c r="EB314" s="124"/>
      <c r="EC314" s="124"/>
      <c r="ED314" s="124"/>
      <c r="EE314" s="124"/>
      <c r="EF314" s="124"/>
      <c r="EG314" s="124"/>
      <c r="EH314" s="124"/>
      <c r="EI314" s="124"/>
      <c r="EJ314" s="124"/>
      <c r="EK314" s="124"/>
      <c r="EL314" s="124"/>
      <c r="EM314" s="124"/>
      <c r="EN314" s="124"/>
      <c r="EO314" s="124"/>
      <c r="EP314" s="124"/>
      <c r="EQ314" s="124"/>
      <c r="ER314" s="124"/>
      <c r="ES314" s="124"/>
      <c r="ET314" s="124"/>
      <c r="EU314" s="124"/>
      <c r="EV314" s="124"/>
      <c r="EW314" s="124"/>
      <c r="EX314" s="124"/>
      <c r="EY314" s="124"/>
      <c r="EZ314" s="124"/>
      <c r="FA314" s="124"/>
      <c r="FB314" s="124"/>
      <c r="FC314" s="124"/>
      <c r="FD314" s="124"/>
      <c r="FE314" s="124"/>
      <c r="FF314" s="124"/>
      <c r="FG314" s="124"/>
      <c r="FH314" s="124"/>
      <c r="FI314" s="124"/>
      <c r="FJ314" s="124"/>
      <c r="FK314" s="124"/>
      <c r="FL314" s="124"/>
    </row>
    <row r="315" spans="1:168" s="31" customFormat="1" ht="58.5" customHeight="1">
      <c r="A315" s="234"/>
      <c r="B315" s="235"/>
      <c r="C315" s="236"/>
      <c r="D315" s="333"/>
      <c r="E315" s="236"/>
      <c r="F315" s="334"/>
      <c r="G315" s="236"/>
      <c r="H315" s="334"/>
      <c r="I315" s="236"/>
      <c r="J315" s="334"/>
      <c r="K315" s="235"/>
      <c r="L315" s="235"/>
      <c r="M315" s="235"/>
      <c r="N315" s="235"/>
      <c r="O315" s="235"/>
      <c r="P315" s="79" t="s">
        <v>1027</v>
      </c>
      <c r="Q315" s="80" t="s">
        <v>165</v>
      </c>
      <c r="R315" s="79">
        <v>4</v>
      </c>
      <c r="S315" s="80"/>
      <c r="T315" s="83">
        <v>0.0546</v>
      </c>
      <c r="U315" s="103">
        <f aca="true" t="shared" si="6" ref="U315:U320">T315/R315*1000000</f>
        <v>13650</v>
      </c>
      <c r="V315" s="136">
        <v>42767</v>
      </c>
      <c r="W315" s="136">
        <v>43009</v>
      </c>
      <c r="X315" s="89" t="s">
        <v>602</v>
      </c>
      <c r="Y315" s="89" t="s">
        <v>735</v>
      </c>
      <c r="Z315" s="80" t="s">
        <v>1101</v>
      </c>
      <c r="AA315" s="86">
        <v>300</v>
      </c>
      <c r="AB315" s="82"/>
      <c r="AC315" s="83">
        <f>AD315*AA315/1000000</f>
        <v>1.2</v>
      </c>
      <c r="AD315" s="83">
        <v>4000</v>
      </c>
      <c r="AE315" s="90"/>
      <c r="AF315" s="90"/>
      <c r="AG315" s="235"/>
      <c r="AH315" s="29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2"/>
      <c r="BR315" s="122"/>
      <c r="BS315" s="122"/>
      <c r="BT315" s="122"/>
      <c r="BU315" s="122"/>
      <c r="BV315" s="122"/>
      <c r="BW315" s="122"/>
      <c r="BX315" s="122"/>
      <c r="BY315" s="122"/>
      <c r="BZ315" s="122"/>
      <c r="CA315" s="122"/>
      <c r="CB315" s="122"/>
      <c r="CC315" s="122"/>
      <c r="CD315" s="122"/>
      <c r="CE315" s="122"/>
      <c r="CF315" s="122"/>
      <c r="CG315" s="122"/>
      <c r="CH315" s="122"/>
      <c r="CI315" s="122"/>
      <c r="CJ315" s="122"/>
      <c r="CK315" s="122"/>
      <c r="CL315" s="122"/>
      <c r="CM315" s="122"/>
      <c r="CN315" s="122"/>
      <c r="CO315" s="122"/>
      <c r="CP315" s="122"/>
      <c r="CQ315" s="122"/>
      <c r="CR315" s="122"/>
      <c r="CS315" s="123"/>
      <c r="CT315" s="123"/>
      <c r="CU315" s="123"/>
      <c r="CV315" s="123"/>
      <c r="CW315" s="123"/>
      <c r="CX315" s="123"/>
      <c r="CY315" s="123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</row>
    <row r="316" spans="1:168" s="31" customFormat="1" ht="110.25" customHeight="1">
      <c r="A316" s="234"/>
      <c r="B316" s="235"/>
      <c r="C316" s="236"/>
      <c r="D316" s="333"/>
      <c r="E316" s="236"/>
      <c r="F316" s="334"/>
      <c r="G316" s="236"/>
      <c r="H316" s="334"/>
      <c r="I316" s="236"/>
      <c r="J316" s="334"/>
      <c r="K316" s="235"/>
      <c r="L316" s="235"/>
      <c r="M316" s="235"/>
      <c r="N316" s="235"/>
      <c r="O316" s="235"/>
      <c r="P316" s="79" t="s">
        <v>1155</v>
      </c>
      <c r="Q316" s="80" t="s">
        <v>165</v>
      </c>
      <c r="R316" s="79">
        <v>2</v>
      </c>
      <c r="S316" s="80"/>
      <c r="T316" s="83">
        <v>0.1659</v>
      </c>
      <c r="U316" s="103">
        <f t="shared" si="6"/>
        <v>82950</v>
      </c>
      <c r="V316" s="136">
        <v>42767</v>
      </c>
      <c r="W316" s="136">
        <v>43009</v>
      </c>
      <c r="X316" s="89"/>
      <c r="Y316" s="79"/>
      <c r="Z316" s="80"/>
      <c r="AA316" s="86"/>
      <c r="AB316" s="82"/>
      <c r="AC316" s="83"/>
      <c r="AD316" s="83"/>
      <c r="AE316" s="90"/>
      <c r="AF316" s="90"/>
      <c r="AG316" s="235"/>
      <c r="AH316" s="29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3"/>
      <c r="CT316" s="123"/>
      <c r="CU316" s="123"/>
      <c r="CV316" s="123"/>
      <c r="CW316" s="123"/>
      <c r="CX316" s="123"/>
      <c r="CY316" s="123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</row>
    <row r="317" spans="1:168" s="31" customFormat="1" ht="87" customHeight="1">
      <c r="A317" s="234">
        <v>28</v>
      </c>
      <c r="B317" s="235" t="s">
        <v>604</v>
      </c>
      <c r="C317" s="236">
        <v>7.2</v>
      </c>
      <c r="D317" s="333">
        <v>115200</v>
      </c>
      <c r="E317" s="236">
        <v>1.44</v>
      </c>
      <c r="F317" s="334">
        <f>E317/C317*100</f>
        <v>20</v>
      </c>
      <c r="G317" s="236">
        <v>5.76</v>
      </c>
      <c r="H317" s="334">
        <f>G317/C317*100</f>
        <v>80</v>
      </c>
      <c r="I317" s="236">
        <v>6.2</v>
      </c>
      <c r="J317" s="334">
        <f>I317/C317*100</f>
        <v>86.11111111111111</v>
      </c>
      <c r="K317" s="235" t="s">
        <v>605</v>
      </c>
      <c r="L317" s="235" t="s">
        <v>1156</v>
      </c>
      <c r="M317" s="235"/>
      <c r="N317" s="235"/>
      <c r="O317" s="235" t="s">
        <v>605</v>
      </c>
      <c r="P317" s="79" t="s">
        <v>1157</v>
      </c>
      <c r="Q317" s="80" t="s">
        <v>324</v>
      </c>
      <c r="R317" s="79">
        <v>5528</v>
      </c>
      <c r="S317" s="80"/>
      <c r="T317" s="83">
        <v>3.5962</v>
      </c>
      <c r="U317" s="103">
        <f t="shared" si="6"/>
        <v>650.5426917510854</v>
      </c>
      <c r="V317" s="136">
        <v>42767</v>
      </c>
      <c r="W317" s="136">
        <v>43009</v>
      </c>
      <c r="X317" s="89"/>
      <c r="Y317" s="79"/>
      <c r="Z317" s="80"/>
      <c r="AA317" s="86"/>
      <c r="AB317" s="82"/>
      <c r="AC317" s="83"/>
      <c r="AD317" s="83"/>
      <c r="AE317" s="90"/>
      <c r="AF317" s="90"/>
      <c r="AG317" s="235" t="s">
        <v>1154</v>
      </c>
      <c r="AH317" s="29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2"/>
      <c r="CA317" s="122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3"/>
      <c r="CT317" s="123"/>
      <c r="CU317" s="123"/>
      <c r="CV317" s="123"/>
      <c r="CW317" s="123"/>
      <c r="CX317" s="123"/>
      <c r="CY317" s="123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/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/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124"/>
      <c r="EY317" s="124"/>
      <c r="EZ317" s="124"/>
      <c r="FA317" s="124"/>
      <c r="FB317" s="124"/>
      <c r="FC317" s="124"/>
      <c r="FD317" s="124"/>
      <c r="FE317" s="124"/>
      <c r="FF317" s="124"/>
      <c r="FG317" s="124"/>
      <c r="FH317" s="124"/>
      <c r="FI317" s="124"/>
      <c r="FJ317" s="124"/>
      <c r="FK317" s="124"/>
      <c r="FL317" s="124"/>
    </row>
    <row r="318" spans="1:168" s="31" customFormat="1" ht="41.25" customHeight="1">
      <c r="A318" s="234"/>
      <c r="B318" s="235"/>
      <c r="C318" s="236"/>
      <c r="D318" s="333"/>
      <c r="E318" s="236"/>
      <c r="F318" s="334"/>
      <c r="G318" s="236"/>
      <c r="H318" s="334"/>
      <c r="I318" s="236"/>
      <c r="J318" s="334"/>
      <c r="K318" s="235"/>
      <c r="L318" s="235"/>
      <c r="M318" s="235"/>
      <c r="N318" s="235"/>
      <c r="O318" s="235"/>
      <c r="P318" s="79" t="s">
        <v>1072</v>
      </c>
      <c r="Q318" s="80" t="s">
        <v>165</v>
      </c>
      <c r="R318" s="79">
        <v>22</v>
      </c>
      <c r="S318" s="80"/>
      <c r="T318" s="83">
        <v>0.1177</v>
      </c>
      <c r="U318" s="103">
        <f t="shared" si="6"/>
        <v>5350</v>
      </c>
      <c r="V318" s="136">
        <v>42767</v>
      </c>
      <c r="W318" s="136">
        <v>43009</v>
      </c>
      <c r="X318" s="89"/>
      <c r="Y318" s="79"/>
      <c r="Z318" s="80"/>
      <c r="AA318" s="86"/>
      <c r="AB318" s="82"/>
      <c r="AC318" s="83"/>
      <c r="AD318" s="83"/>
      <c r="AE318" s="90"/>
      <c r="AF318" s="90"/>
      <c r="AG318" s="235"/>
      <c r="AH318" s="29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  <c r="BH318" s="122"/>
      <c r="BI318" s="122"/>
      <c r="BJ318" s="122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2"/>
      <c r="CA318" s="122"/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2"/>
      <c r="CP318" s="122"/>
      <c r="CQ318" s="122"/>
      <c r="CR318" s="122"/>
      <c r="CS318" s="123"/>
      <c r="CT318" s="123"/>
      <c r="CU318" s="123"/>
      <c r="CV318" s="123"/>
      <c r="CW318" s="123"/>
      <c r="CX318" s="123"/>
      <c r="CY318" s="123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</row>
    <row r="319" spans="1:168" s="31" customFormat="1" ht="45" customHeight="1">
      <c r="A319" s="234"/>
      <c r="B319" s="235"/>
      <c r="C319" s="236"/>
      <c r="D319" s="333"/>
      <c r="E319" s="236"/>
      <c r="F319" s="334"/>
      <c r="G319" s="236"/>
      <c r="H319" s="334"/>
      <c r="I319" s="236"/>
      <c r="J319" s="334"/>
      <c r="K319" s="235"/>
      <c r="L319" s="235"/>
      <c r="M319" s="235"/>
      <c r="N319" s="235"/>
      <c r="O319" s="235"/>
      <c r="P319" s="79" t="s">
        <v>1073</v>
      </c>
      <c r="Q319" s="80" t="s">
        <v>165</v>
      </c>
      <c r="R319" s="79">
        <v>40</v>
      </c>
      <c r="S319" s="80"/>
      <c r="T319" s="83">
        <v>1.839</v>
      </c>
      <c r="U319" s="103">
        <f t="shared" si="6"/>
        <v>45975</v>
      </c>
      <c r="V319" s="136">
        <v>42767</v>
      </c>
      <c r="W319" s="136">
        <v>43009</v>
      </c>
      <c r="X319" s="89"/>
      <c r="Y319" s="79"/>
      <c r="Z319" s="80"/>
      <c r="AA319" s="86"/>
      <c r="AB319" s="82"/>
      <c r="AC319" s="83"/>
      <c r="AD319" s="83"/>
      <c r="AE319" s="90"/>
      <c r="AF319" s="90"/>
      <c r="AG319" s="235"/>
      <c r="AH319" s="29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22"/>
      <c r="BD319" s="122"/>
      <c r="BE319" s="122"/>
      <c r="BF319" s="122"/>
      <c r="BG319" s="122"/>
      <c r="BH319" s="122"/>
      <c r="BI319" s="122"/>
      <c r="BJ319" s="122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2"/>
      <c r="CA319" s="122"/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2"/>
      <c r="CP319" s="122"/>
      <c r="CQ319" s="122"/>
      <c r="CR319" s="122"/>
      <c r="CS319" s="123"/>
      <c r="CT319" s="123"/>
      <c r="CU319" s="123"/>
      <c r="CV319" s="123"/>
      <c r="CW319" s="123"/>
      <c r="CX319" s="123"/>
      <c r="CY319" s="123"/>
      <c r="CZ319" s="124"/>
      <c r="DA319" s="124"/>
      <c r="DB319" s="124"/>
      <c r="DC319" s="124"/>
      <c r="DD319" s="124"/>
      <c r="DE319" s="124"/>
      <c r="DF319" s="124"/>
      <c r="DG319" s="124"/>
      <c r="DH319" s="124"/>
      <c r="DI319" s="124"/>
      <c r="DJ319" s="124"/>
      <c r="DK319" s="124"/>
      <c r="DL319" s="124"/>
      <c r="DM319" s="124"/>
      <c r="DN319" s="124"/>
      <c r="DO319" s="124"/>
      <c r="DP319" s="124"/>
      <c r="DQ319" s="124"/>
      <c r="DR319" s="124"/>
      <c r="DS319" s="124"/>
      <c r="DT319" s="124"/>
      <c r="DU319" s="124"/>
      <c r="DV319" s="124"/>
      <c r="DW319" s="124"/>
      <c r="DX319" s="124"/>
      <c r="DY319" s="124"/>
      <c r="DZ319" s="124"/>
      <c r="EA319" s="124"/>
      <c r="EB319" s="124"/>
      <c r="EC319" s="124"/>
      <c r="ED319" s="124"/>
      <c r="EE319" s="124"/>
      <c r="EF319" s="124"/>
      <c r="EG319" s="124"/>
      <c r="EH319" s="124"/>
      <c r="EI319" s="124"/>
      <c r="EJ319" s="124"/>
      <c r="EK319" s="124"/>
      <c r="EL319" s="124"/>
      <c r="EM319" s="124"/>
      <c r="EN319" s="124"/>
      <c r="EO319" s="124"/>
      <c r="EP319" s="124"/>
      <c r="EQ319" s="124"/>
      <c r="ER319" s="124"/>
      <c r="ES319" s="124"/>
      <c r="ET319" s="124"/>
      <c r="EU319" s="124"/>
      <c r="EV319" s="124"/>
      <c r="EW319" s="124"/>
      <c r="EX319" s="124"/>
      <c r="EY319" s="124"/>
      <c r="EZ319" s="124"/>
      <c r="FA319" s="124"/>
      <c r="FB319" s="124"/>
      <c r="FC319" s="124"/>
      <c r="FD319" s="124"/>
      <c r="FE319" s="124"/>
      <c r="FF319" s="124"/>
      <c r="FG319" s="124"/>
      <c r="FH319" s="124"/>
      <c r="FI319" s="124"/>
      <c r="FJ319" s="124"/>
      <c r="FK319" s="124"/>
      <c r="FL319" s="124"/>
    </row>
    <row r="320" spans="1:168" s="31" customFormat="1" ht="90.75" customHeight="1">
      <c r="A320" s="234"/>
      <c r="B320" s="235"/>
      <c r="C320" s="236"/>
      <c r="D320" s="333"/>
      <c r="E320" s="236"/>
      <c r="F320" s="334"/>
      <c r="G320" s="236"/>
      <c r="H320" s="334"/>
      <c r="I320" s="236"/>
      <c r="J320" s="334"/>
      <c r="K320" s="235"/>
      <c r="L320" s="235"/>
      <c r="M320" s="235"/>
      <c r="N320" s="235"/>
      <c r="O320" s="235"/>
      <c r="P320" s="79" t="s">
        <v>1074</v>
      </c>
      <c r="Q320" s="80" t="s">
        <v>165</v>
      </c>
      <c r="R320" s="79">
        <v>6</v>
      </c>
      <c r="S320" s="80"/>
      <c r="T320" s="83">
        <v>0.4976</v>
      </c>
      <c r="U320" s="103">
        <f t="shared" si="6"/>
        <v>82933.33333333333</v>
      </c>
      <c r="V320" s="136">
        <v>42767</v>
      </c>
      <c r="W320" s="136">
        <v>43009</v>
      </c>
      <c r="X320" s="134" t="s">
        <v>604</v>
      </c>
      <c r="Y320" s="89" t="s">
        <v>1054</v>
      </c>
      <c r="Z320" s="80" t="s">
        <v>324</v>
      </c>
      <c r="AA320" s="86">
        <v>5528</v>
      </c>
      <c r="AB320" s="82"/>
      <c r="AC320" s="83">
        <f>AD320*AA320/1000000</f>
        <v>4.4224</v>
      </c>
      <c r="AD320" s="83">
        <v>800</v>
      </c>
      <c r="AE320" s="90"/>
      <c r="AF320" s="90"/>
      <c r="AG320" s="235"/>
      <c r="AH320" s="29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  <c r="BH320" s="122"/>
      <c r="BI320" s="122"/>
      <c r="BJ320" s="122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2"/>
      <c r="CA320" s="122"/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2"/>
      <c r="CP320" s="122"/>
      <c r="CQ320" s="122"/>
      <c r="CR320" s="122"/>
      <c r="CS320" s="123"/>
      <c r="CT320" s="123"/>
      <c r="CU320" s="123"/>
      <c r="CV320" s="123"/>
      <c r="CW320" s="123"/>
      <c r="CX320" s="123"/>
      <c r="CY320" s="123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</row>
    <row r="321" spans="1:168" s="31" customFormat="1" ht="74.25" customHeight="1">
      <c r="A321" s="234"/>
      <c r="B321" s="235"/>
      <c r="C321" s="236"/>
      <c r="D321" s="333"/>
      <c r="E321" s="236"/>
      <c r="F321" s="334"/>
      <c r="G321" s="236"/>
      <c r="H321" s="334"/>
      <c r="I321" s="236"/>
      <c r="J321" s="334"/>
      <c r="K321" s="235"/>
      <c r="L321" s="235"/>
      <c r="M321" s="235"/>
      <c r="N321" s="235"/>
      <c r="O321" s="79" t="s">
        <v>604</v>
      </c>
      <c r="P321" s="79" t="s">
        <v>328</v>
      </c>
      <c r="Q321" s="80" t="s">
        <v>397</v>
      </c>
      <c r="R321" s="79">
        <v>10.26</v>
      </c>
      <c r="S321" s="80">
        <v>61542</v>
      </c>
      <c r="T321" s="83">
        <v>59.08</v>
      </c>
      <c r="U321" s="103">
        <f>T321/S321*1000000</f>
        <v>959.9948002989828</v>
      </c>
      <c r="V321" s="136">
        <v>42767</v>
      </c>
      <c r="W321" s="136">
        <v>43009</v>
      </c>
      <c r="X321" s="79" t="s">
        <v>604</v>
      </c>
      <c r="Y321" s="79" t="s">
        <v>740</v>
      </c>
      <c r="Z321" s="80" t="s">
        <v>741</v>
      </c>
      <c r="AA321" s="86">
        <f>AB321/6000</f>
        <v>7.8</v>
      </c>
      <c r="AB321" s="82">
        <v>46800</v>
      </c>
      <c r="AC321" s="83">
        <f>AD321*AB321/1000000</f>
        <v>37.44</v>
      </c>
      <c r="AD321" s="83">
        <v>800</v>
      </c>
      <c r="AE321" s="90">
        <v>43132</v>
      </c>
      <c r="AF321" s="90">
        <v>43374</v>
      </c>
      <c r="AG321" s="235"/>
      <c r="AH321" s="29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2"/>
      <c r="CA321" s="122"/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2"/>
      <c r="CP321" s="122"/>
      <c r="CQ321" s="122"/>
      <c r="CR321" s="122"/>
      <c r="CS321" s="123"/>
      <c r="CT321" s="123"/>
      <c r="CU321" s="123"/>
      <c r="CV321" s="123"/>
      <c r="CW321" s="123"/>
      <c r="CX321" s="123"/>
      <c r="CY321" s="123"/>
      <c r="CZ321" s="124"/>
      <c r="DA321" s="124"/>
      <c r="DB321" s="124"/>
      <c r="DC321" s="124"/>
      <c r="DD321" s="124"/>
      <c r="DE321" s="124"/>
      <c r="DF321" s="124"/>
      <c r="DG321" s="124"/>
      <c r="DH321" s="124"/>
      <c r="DI321" s="124"/>
      <c r="DJ321" s="124"/>
      <c r="DK321" s="124"/>
      <c r="DL321" s="124"/>
      <c r="DM321" s="124"/>
      <c r="DN321" s="124"/>
      <c r="DO321" s="124"/>
      <c r="DP321" s="124"/>
      <c r="DQ321" s="124"/>
      <c r="DR321" s="124"/>
      <c r="DS321" s="124"/>
      <c r="DT321" s="124"/>
      <c r="DU321" s="124"/>
      <c r="DV321" s="124"/>
      <c r="DW321" s="124"/>
      <c r="DX321" s="124"/>
      <c r="DY321" s="124"/>
      <c r="DZ321" s="124"/>
      <c r="EA321" s="124"/>
      <c r="EB321" s="124"/>
      <c r="EC321" s="124"/>
      <c r="ED321" s="124"/>
      <c r="EE321" s="124"/>
      <c r="EF321" s="124"/>
      <c r="EG321" s="124"/>
      <c r="EH321" s="124"/>
      <c r="EI321" s="124"/>
      <c r="EJ321" s="124"/>
      <c r="EK321" s="124"/>
      <c r="EL321" s="124"/>
      <c r="EM321" s="124"/>
      <c r="EN321" s="124"/>
      <c r="EO321" s="124"/>
      <c r="EP321" s="124"/>
      <c r="EQ321" s="124"/>
      <c r="ER321" s="124"/>
      <c r="ES321" s="124"/>
      <c r="ET321" s="124"/>
      <c r="EU321" s="124"/>
      <c r="EV321" s="124"/>
      <c r="EW321" s="124"/>
      <c r="EX321" s="124"/>
      <c r="EY321" s="124"/>
      <c r="EZ321" s="124"/>
      <c r="FA321" s="124"/>
      <c r="FB321" s="124"/>
      <c r="FC321" s="124"/>
      <c r="FD321" s="124"/>
      <c r="FE321" s="124"/>
      <c r="FF321" s="124"/>
      <c r="FG321" s="124"/>
      <c r="FH321" s="124"/>
      <c r="FI321" s="124"/>
      <c r="FJ321" s="124"/>
      <c r="FK321" s="124"/>
      <c r="FL321" s="124"/>
    </row>
    <row r="322" spans="1:168" s="31" customFormat="1" ht="27.75" customHeight="1">
      <c r="A322" s="234">
        <v>29</v>
      </c>
      <c r="B322" s="235" t="s">
        <v>606</v>
      </c>
      <c r="C322" s="236">
        <v>1.1</v>
      </c>
      <c r="D322" s="333">
        <v>17600</v>
      </c>
      <c r="E322" s="236">
        <v>0.33</v>
      </c>
      <c r="F322" s="334">
        <f>E322/C322*100</f>
        <v>30</v>
      </c>
      <c r="G322" s="236">
        <v>0.88</v>
      </c>
      <c r="H322" s="334">
        <f>G322/C322*100</f>
        <v>80</v>
      </c>
      <c r="I322" s="236">
        <v>0.7</v>
      </c>
      <c r="J322" s="334">
        <f>I322/C322*100</f>
        <v>63.636363636363626</v>
      </c>
      <c r="K322" s="235" t="s">
        <v>607</v>
      </c>
      <c r="L322" s="235"/>
      <c r="M322" s="235"/>
      <c r="N322" s="235"/>
      <c r="O322" s="235" t="s">
        <v>607</v>
      </c>
      <c r="P322" s="235" t="s">
        <v>1075</v>
      </c>
      <c r="Q322" s="335" t="s">
        <v>165</v>
      </c>
      <c r="R322" s="235">
        <v>4</v>
      </c>
      <c r="S322" s="335"/>
      <c r="T322" s="336">
        <v>0.0546</v>
      </c>
      <c r="U322" s="338">
        <f>T322/R322*1000000</f>
        <v>13650</v>
      </c>
      <c r="V322" s="339">
        <v>42767</v>
      </c>
      <c r="W322" s="339">
        <v>43009</v>
      </c>
      <c r="X322" s="235"/>
      <c r="Y322" s="235"/>
      <c r="Z322" s="235"/>
      <c r="AA322" s="236"/>
      <c r="AB322" s="334"/>
      <c r="AC322" s="235"/>
      <c r="AD322" s="235"/>
      <c r="AE322" s="235"/>
      <c r="AF322" s="235"/>
      <c r="AG322" s="235" t="s">
        <v>1158</v>
      </c>
      <c r="AH322" s="29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2"/>
      <c r="CA322" s="122"/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2"/>
      <c r="CP322" s="122"/>
      <c r="CQ322" s="122"/>
      <c r="CR322" s="122"/>
      <c r="CS322" s="123"/>
      <c r="CT322" s="123"/>
      <c r="CU322" s="123"/>
      <c r="CV322" s="123"/>
      <c r="CW322" s="123"/>
      <c r="CX322" s="123"/>
      <c r="CY322" s="123"/>
      <c r="CZ322" s="124"/>
      <c r="DA322" s="124"/>
      <c r="DB322" s="124"/>
      <c r="DC322" s="124"/>
      <c r="DD322" s="124"/>
      <c r="DE322" s="124"/>
      <c r="DF322" s="124"/>
      <c r="DG322" s="124"/>
      <c r="DH322" s="124"/>
      <c r="DI322" s="124"/>
      <c r="DJ322" s="124"/>
      <c r="DK322" s="124"/>
      <c r="DL322" s="124"/>
      <c r="DM322" s="124"/>
      <c r="DN322" s="124"/>
      <c r="DO322" s="124"/>
      <c r="DP322" s="124"/>
      <c r="DQ322" s="124"/>
      <c r="DR322" s="124"/>
      <c r="DS322" s="124"/>
      <c r="DT322" s="124"/>
      <c r="DU322" s="124"/>
      <c r="DV322" s="124"/>
      <c r="DW322" s="124"/>
      <c r="DX322" s="124"/>
      <c r="DY322" s="124"/>
      <c r="DZ322" s="124"/>
      <c r="EA322" s="124"/>
      <c r="EB322" s="124"/>
      <c r="EC322" s="124"/>
      <c r="ED322" s="124"/>
      <c r="EE322" s="124"/>
      <c r="EF322" s="124"/>
      <c r="EG322" s="124"/>
      <c r="EH322" s="124"/>
      <c r="EI322" s="124"/>
      <c r="EJ322" s="124"/>
      <c r="EK322" s="124"/>
      <c r="EL322" s="124"/>
      <c r="EM322" s="124"/>
      <c r="EN322" s="124"/>
      <c r="EO322" s="124"/>
      <c r="EP322" s="124"/>
      <c r="EQ322" s="124"/>
      <c r="ER322" s="124"/>
      <c r="ES322" s="124"/>
      <c r="ET322" s="124"/>
      <c r="EU322" s="124"/>
      <c r="EV322" s="124"/>
      <c r="EW322" s="124"/>
      <c r="EX322" s="124"/>
      <c r="EY322" s="124"/>
      <c r="EZ322" s="124"/>
      <c r="FA322" s="124"/>
      <c r="FB322" s="124"/>
      <c r="FC322" s="124"/>
      <c r="FD322" s="124"/>
      <c r="FE322" s="124"/>
      <c r="FF322" s="124"/>
      <c r="FG322" s="124"/>
      <c r="FH322" s="124"/>
      <c r="FI322" s="124"/>
      <c r="FJ322" s="124"/>
      <c r="FK322" s="124"/>
      <c r="FL322" s="124"/>
    </row>
    <row r="323" spans="1:168" s="31" customFormat="1" ht="48.75" customHeight="1">
      <c r="A323" s="234"/>
      <c r="B323" s="235"/>
      <c r="C323" s="236"/>
      <c r="D323" s="333"/>
      <c r="E323" s="236"/>
      <c r="F323" s="334"/>
      <c r="G323" s="236"/>
      <c r="H323" s="334"/>
      <c r="I323" s="236"/>
      <c r="J323" s="334"/>
      <c r="K323" s="235"/>
      <c r="L323" s="235"/>
      <c r="M323" s="235"/>
      <c r="N323" s="235"/>
      <c r="O323" s="235"/>
      <c r="P323" s="235"/>
      <c r="Q323" s="335"/>
      <c r="R323" s="235"/>
      <c r="S323" s="335"/>
      <c r="T323" s="336"/>
      <c r="U323" s="338"/>
      <c r="V323" s="339"/>
      <c r="W323" s="339"/>
      <c r="X323" s="235"/>
      <c r="Y323" s="235"/>
      <c r="Z323" s="235"/>
      <c r="AA323" s="236"/>
      <c r="AB323" s="334"/>
      <c r="AC323" s="235"/>
      <c r="AD323" s="235"/>
      <c r="AE323" s="235"/>
      <c r="AF323" s="235"/>
      <c r="AG323" s="235"/>
      <c r="AH323" s="29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2"/>
      <c r="AZ323" s="122"/>
      <c r="BA323" s="122"/>
      <c r="BB323" s="122"/>
      <c r="BC323" s="122"/>
      <c r="BD323" s="122"/>
      <c r="BE323" s="122"/>
      <c r="BF323" s="122"/>
      <c r="BG323" s="122"/>
      <c r="BH323" s="122"/>
      <c r="BI323" s="122"/>
      <c r="BJ323" s="122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2"/>
      <c r="CA323" s="122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2"/>
      <c r="CP323" s="122"/>
      <c r="CQ323" s="122"/>
      <c r="CR323" s="122"/>
      <c r="CS323" s="123"/>
      <c r="CT323" s="123"/>
      <c r="CU323" s="123"/>
      <c r="CV323" s="123"/>
      <c r="CW323" s="123"/>
      <c r="CX323" s="123"/>
      <c r="CY323" s="123"/>
      <c r="CZ323" s="124"/>
      <c r="DA323" s="124"/>
      <c r="DB323" s="124"/>
      <c r="DC323" s="124"/>
      <c r="DD323" s="124"/>
      <c r="DE323" s="124"/>
      <c r="DF323" s="124"/>
      <c r="DG323" s="124"/>
      <c r="DH323" s="124"/>
      <c r="DI323" s="124"/>
      <c r="DJ323" s="124"/>
      <c r="DK323" s="124"/>
      <c r="DL323" s="124"/>
      <c r="DM323" s="124"/>
      <c r="DN323" s="124"/>
      <c r="DO323" s="124"/>
      <c r="DP323" s="124"/>
      <c r="DQ323" s="124"/>
      <c r="DR323" s="124"/>
      <c r="DS323" s="124"/>
      <c r="DT323" s="124"/>
      <c r="DU323" s="124"/>
      <c r="DV323" s="124"/>
      <c r="DW323" s="124"/>
      <c r="DX323" s="124"/>
      <c r="DY323" s="124"/>
      <c r="DZ323" s="124"/>
      <c r="EA323" s="124"/>
      <c r="EB323" s="124"/>
      <c r="EC323" s="124"/>
      <c r="ED323" s="124"/>
      <c r="EE323" s="124"/>
      <c r="EF323" s="124"/>
      <c r="EG323" s="124"/>
      <c r="EH323" s="124"/>
      <c r="EI323" s="124"/>
      <c r="EJ323" s="124"/>
      <c r="EK323" s="124"/>
      <c r="EL323" s="124"/>
      <c r="EM323" s="124"/>
      <c r="EN323" s="124"/>
      <c r="EO323" s="124"/>
      <c r="EP323" s="124"/>
      <c r="EQ323" s="124"/>
      <c r="ER323" s="124"/>
      <c r="ES323" s="124"/>
      <c r="ET323" s="124"/>
      <c r="EU323" s="124"/>
      <c r="EV323" s="124"/>
      <c r="EW323" s="124"/>
      <c r="EX323" s="124"/>
      <c r="EY323" s="124"/>
      <c r="EZ323" s="124"/>
      <c r="FA323" s="124"/>
      <c r="FB323" s="124"/>
      <c r="FC323" s="124"/>
      <c r="FD323" s="124"/>
      <c r="FE323" s="124"/>
      <c r="FF323" s="124"/>
      <c r="FG323" s="124"/>
      <c r="FH323" s="124"/>
      <c r="FI323" s="124"/>
      <c r="FJ323" s="124"/>
      <c r="FK323" s="124"/>
      <c r="FL323" s="124"/>
    </row>
    <row r="324" spans="1:168" s="31" customFormat="1" ht="35.25" customHeight="1">
      <c r="A324" s="234"/>
      <c r="B324" s="235"/>
      <c r="C324" s="236"/>
      <c r="D324" s="333"/>
      <c r="E324" s="236"/>
      <c r="F324" s="334"/>
      <c r="G324" s="236"/>
      <c r="H324" s="334"/>
      <c r="I324" s="236"/>
      <c r="J324" s="334"/>
      <c r="K324" s="235"/>
      <c r="L324" s="235"/>
      <c r="M324" s="235"/>
      <c r="N324" s="235"/>
      <c r="O324" s="235"/>
      <c r="P324" s="79" t="s">
        <v>1159</v>
      </c>
      <c r="Q324" s="80" t="s">
        <v>165</v>
      </c>
      <c r="R324" s="79">
        <v>1</v>
      </c>
      <c r="S324" s="80"/>
      <c r="T324" s="83">
        <v>0.1324</v>
      </c>
      <c r="U324" s="103">
        <f>T324/R324*1000000</f>
        <v>132400</v>
      </c>
      <c r="V324" s="136">
        <v>42767</v>
      </c>
      <c r="W324" s="136">
        <v>43009</v>
      </c>
      <c r="X324" s="89"/>
      <c r="Y324" s="79"/>
      <c r="Z324" s="80"/>
      <c r="AA324" s="86"/>
      <c r="AB324" s="82"/>
      <c r="AC324" s="83"/>
      <c r="AD324" s="83"/>
      <c r="AE324" s="90"/>
      <c r="AF324" s="90"/>
      <c r="AG324" s="235"/>
      <c r="AH324" s="29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  <c r="BH324" s="122"/>
      <c r="BI324" s="122"/>
      <c r="BJ324" s="122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2"/>
      <c r="CA324" s="122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2"/>
      <c r="CP324" s="122"/>
      <c r="CQ324" s="122"/>
      <c r="CR324" s="122"/>
      <c r="CS324" s="123"/>
      <c r="CT324" s="123"/>
      <c r="CU324" s="123"/>
      <c r="CV324" s="123"/>
      <c r="CW324" s="123"/>
      <c r="CX324" s="123"/>
      <c r="CY324" s="123"/>
      <c r="CZ324" s="124"/>
      <c r="DA324" s="124"/>
      <c r="DB324" s="124"/>
      <c r="DC324" s="124"/>
      <c r="DD324" s="124"/>
      <c r="DE324" s="124"/>
      <c r="DF324" s="124"/>
      <c r="DG324" s="124"/>
      <c r="DH324" s="124"/>
      <c r="DI324" s="124"/>
      <c r="DJ324" s="124"/>
      <c r="DK324" s="124"/>
      <c r="DL324" s="124"/>
      <c r="DM324" s="124"/>
      <c r="DN324" s="124"/>
      <c r="DO324" s="124"/>
      <c r="DP324" s="124"/>
      <c r="DQ324" s="124"/>
      <c r="DR324" s="124"/>
      <c r="DS324" s="124"/>
      <c r="DT324" s="124"/>
      <c r="DU324" s="124"/>
      <c r="DV324" s="124"/>
      <c r="DW324" s="124"/>
      <c r="DX324" s="124"/>
      <c r="DY324" s="124"/>
      <c r="DZ324" s="124"/>
      <c r="EA324" s="124"/>
      <c r="EB324" s="124"/>
      <c r="EC324" s="124"/>
      <c r="ED324" s="124"/>
      <c r="EE324" s="124"/>
      <c r="EF324" s="124"/>
      <c r="EG324" s="124"/>
      <c r="EH324" s="124"/>
      <c r="EI324" s="124"/>
      <c r="EJ324" s="124"/>
      <c r="EK324" s="124"/>
      <c r="EL324" s="124"/>
      <c r="EM324" s="124"/>
      <c r="EN324" s="124"/>
      <c r="EO324" s="124"/>
      <c r="EP324" s="124"/>
      <c r="EQ324" s="124"/>
      <c r="ER324" s="124"/>
      <c r="ES324" s="124"/>
      <c r="ET324" s="124"/>
      <c r="EU324" s="124"/>
      <c r="EV324" s="124"/>
      <c r="EW324" s="124"/>
      <c r="EX324" s="124"/>
      <c r="EY324" s="124"/>
      <c r="EZ324" s="124"/>
      <c r="FA324" s="124"/>
      <c r="FB324" s="124"/>
      <c r="FC324" s="124"/>
      <c r="FD324" s="124"/>
      <c r="FE324" s="124"/>
      <c r="FF324" s="124"/>
      <c r="FG324" s="124"/>
      <c r="FH324" s="124"/>
      <c r="FI324" s="124"/>
      <c r="FJ324" s="124"/>
      <c r="FK324" s="124"/>
      <c r="FL324" s="124"/>
    </row>
    <row r="325" spans="1:168" s="31" customFormat="1" ht="35.25" customHeight="1">
      <c r="A325" s="234">
        <v>30</v>
      </c>
      <c r="B325" s="235" t="s">
        <v>608</v>
      </c>
      <c r="C325" s="236">
        <v>2.3</v>
      </c>
      <c r="D325" s="333">
        <v>36800</v>
      </c>
      <c r="E325" s="236">
        <v>0.46</v>
      </c>
      <c r="F325" s="334">
        <f>E325/C325*100</f>
        <v>20</v>
      </c>
      <c r="G325" s="236">
        <v>1.84</v>
      </c>
      <c r="H325" s="334">
        <f>G325/C325*100</f>
        <v>80</v>
      </c>
      <c r="I325" s="236">
        <v>1.5</v>
      </c>
      <c r="J325" s="334">
        <f>I325/C325*100</f>
        <v>65.21739130434783</v>
      </c>
      <c r="K325" s="235" t="s">
        <v>609</v>
      </c>
      <c r="L325" s="235" t="s">
        <v>525</v>
      </c>
      <c r="M325" s="235"/>
      <c r="N325" s="235"/>
      <c r="O325" s="235" t="s">
        <v>609</v>
      </c>
      <c r="P325" s="235" t="s">
        <v>1076</v>
      </c>
      <c r="Q325" s="335" t="s">
        <v>165</v>
      </c>
      <c r="R325" s="235">
        <v>18</v>
      </c>
      <c r="S325" s="335"/>
      <c r="T325" s="336">
        <v>1.8275</v>
      </c>
      <c r="U325" s="338">
        <f>T325/R325*1000000</f>
        <v>101527.77777777777</v>
      </c>
      <c r="V325" s="339">
        <v>42767</v>
      </c>
      <c r="W325" s="339">
        <v>43009</v>
      </c>
      <c r="X325" s="235"/>
      <c r="Y325" s="235"/>
      <c r="Z325" s="235"/>
      <c r="AA325" s="236"/>
      <c r="AB325" s="334"/>
      <c r="AC325" s="235"/>
      <c r="AD325" s="235"/>
      <c r="AE325" s="235"/>
      <c r="AF325" s="235"/>
      <c r="AG325" s="235" t="s">
        <v>1160</v>
      </c>
      <c r="AH325" s="29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  <c r="BH325" s="122"/>
      <c r="BI325" s="122"/>
      <c r="BJ325" s="122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2"/>
      <c r="CA325" s="122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2"/>
      <c r="CP325" s="122"/>
      <c r="CQ325" s="122"/>
      <c r="CR325" s="122"/>
      <c r="CS325" s="123"/>
      <c r="CT325" s="123"/>
      <c r="CU325" s="123"/>
      <c r="CV325" s="123"/>
      <c r="CW325" s="123"/>
      <c r="CX325" s="123"/>
      <c r="CY325" s="123"/>
      <c r="CZ325" s="124"/>
      <c r="DA325" s="124"/>
      <c r="DB325" s="124"/>
      <c r="DC325" s="124"/>
      <c r="DD325" s="124"/>
      <c r="DE325" s="124"/>
      <c r="DF325" s="124"/>
      <c r="DG325" s="124"/>
      <c r="DH325" s="124"/>
      <c r="DI325" s="124"/>
      <c r="DJ325" s="124"/>
      <c r="DK325" s="124"/>
      <c r="DL325" s="124"/>
      <c r="DM325" s="124"/>
      <c r="DN325" s="124"/>
      <c r="DO325" s="124"/>
      <c r="DP325" s="124"/>
      <c r="DQ325" s="124"/>
      <c r="DR325" s="124"/>
      <c r="DS325" s="124"/>
      <c r="DT325" s="124"/>
      <c r="DU325" s="124"/>
      <c r="DV325" s="124"/>
      <c r="DW325" s="124"/>
      <c r="DX325" s="124"/>
      <c r="DY325" s="124"/>
      <c r="DZ325" s="124"/>
      <c r="EA325" s="124"/>
      <c r="EB325" s="124"/>
      <c r="EC325" s="124"/>
      <c r="ED325" s="124"/>
      <c r="EE325" s="124"/>
      <c r="EF325" s="124"/>
      <c r="EG325" s="124"/>
      <c r="EH325" s="124"/>
      <c r="EI325" s="124"/>
      <c r="EJ325" s="124"/>
      <c r="EK325" s="124"/>
      <c r="EL325" s="124"/>
      <c r="EM325" s="124"/>
      <c r="EN325" s="124"/>
      <c r="EO325" s="124"/>
      <c r="EP325" s="124"/>
      <c r="EQ325" s="124"/>
      <c r="ER325" s="124"/>
      <c r="ES325" s="124"/>
      <c r="ET325" s="124"/>
      <c r="EU325" s="124"/>
      <c r="EV325" s="124"/>
      <c r="EW325" s="124"/>
      <c r="EX325" s="124"/>
      <c r="EY325" s="124"/>
      <c r="EZ325" s="124"/>
      <c r="FA325" s="124"/>
      <c r="FB325" s="124"/>
      <c r="FC325" s="124"/>
      <c r="FD325" s="124"/>
      <c r="FE325" s="124"/>
      <c r="FF325" s="124"/>
      <c r="FG325" s="124"/>
      <c r="FH325" s="124"/>
      <c r="FI325" s="124"/>
      <c r="FJ325" s="124"/>
      <c r="FK325" s="124"/>
      <c r="FL325" s="124"/>
    </row>
    <row r="326" spans="1:168" s="31" customFormat="1" ht="25.5" customHeight="1">
      <c r="A326" s="234"/>
      <c r="B326" s="235"/>
      <c r="C326" s="236"/>
      <c r="D326" s="333"/>
      <c r="E326" s="236"/>
      <c r="F326" s="334"/>
      <c r="G326" s="236"/>
      <c r="H326" s="334"/>
      <c r="I326" s="236"/>
      <c r="J326" s="334"/>
      <c r="K326" s="235"/>
      <c r="L326" s="235"/>
      <c r="M326" s="235"/>
      <c r="N326" s="235"/>
      <c r="O326" s="235"/>
      <c r="P326" s="235"/>
      <c r="Q326" s="335"/>
      <c r="R326" s="235"/>
      <c r="S326" s="335"/>
      <c r="T326" s="336"/>
      <c r="U326" s="338"/>
      <c r="V326" s="339"/>
      <c r="W326" s="339"/>
      <c r="X326" s="235"/>
      <c r="Y326" s="235"/>
      <c r="Z326" s="235"/>
      <c r="AA326" s="236"/>
      <c r="AB326" s="334"/>
      <c r="AC326" s="235"/>
      <c r="AD326" s="235"/>
      <c r="AE326" s="235"/>
      <c r="AF326" s="235"/>
      <c r="AG326" s="235"/>
      <c r="AH326" s="29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2"/>
      <c r="AZ326" s="122"/>
      <c r="BA326" s="122"/>
      <c r="BB326" s="122"/>
      <c r="BC326" s="122"/>
      <c r="BD326" s="122"/>
      <c r="BE326" s="122"/>
      <c r="BF326" s="122"/>
      <c r="BG326" s="122"/>
      <c r="BH326" s="122"/>
      <c r="BI326" s="122"/>
      <c r="BJ326" s="122"/>
      <c r="BK326" s="122"/>
      <c r="BL326" s="122"/>
      <c r="BM326" s="122"/>
      <c r="BN326" s="122"/>
      <c r="BO326" s="122"/>
      <c r="BP326" s="122"/>
      <c r="BQ326" s="122"/>
      <c r="BR326" s="122"/>
      <c r="BS326" s="122"/>
      <c r="BT326" s="122"/>
      <c r="BU326" s="122"/>
      <c r="BV326" s="122"/>
      <c r="BW326" s="122"/>
      <c r="BX326" s="122"/>
      <c r="BY326" s="122"/>
      <c r="BZ326" s="122"/>
      <c r="CA326" s="122"/>
      <c r="CB326" s="122"/>
      <c r="CC326" s="122"/>
      <c r="CD326" s="122"/>
      <c r="CE326" s="122"/>
      <c r="CF326" s="122"/>
      <c r="CG326" s="122"/>
      <c r="CH326" s="122"/>
      <c r="CI326" s="122"/>
      <c r="CJ326" s="122"/>
      <c r="CK326" s="122"/>
      <c r="CL326" s="122"/>
      <c r="CM326" s="122"/>
      <c r="CN326" s="122"/>
      <c r="CO326" s="122"/>
      <c r="CP326" s="122"/>
      <c r="CQ326" s="122"/>
      <c r="CR326" s="122"/>
      <c r="CS326" s="123"/>
      <c r="CT326" s="123"/>
      <c r="CU326" s="123"/>
      <c r="CV326" s="123"/>
      <c r="CW326" s="123"/>
      <c r="CX326" s="123"/>
      <c r="CY326" s="123"/>
      <c r="CZ326" s="124"/>
      <c r="DA326" s="124"/>
      <c r="DB326" s="124"/>
      <c r="DC326" s="124"/>
      <c r="DD326" s="124"/>
      <c r="DE326" s="124"/>
      <c r="DF326" s="124"/>
      <c r="DG326" s="124"/>
      <c r="DH326" s="124"/>
      <c r="DI326" s="124"/>
      <c r="DJ326" s="124"/>
      <c r="DK326" s="124"/>
      <c r="DL326" s="124"/>
      <c r="DM326" s="124"/>
      <c r="DN326" s="124"/>
      <c r="DO326" s="124"/>
      <c r="DP326" s="124"/>
      <c r="DQ326" s="124"/>
      <c r="DR326" s="124"/>
      <c r="DS326" s="124"/>
      <c r="DT326" s="124"/>
      <c r="DU326" s="124"/>
      <c r="DV326" s="124"/>
      <c r="DW326" s="124"/>
      <c r="DX326" s="124"/>
      <c r="DY326" s="124"/>
      <c r="DZ326" s="124"/>
      <c r="EA326" s="124"/>
      <c r="EB326" s="124"/>
      <c r="EC326" s="124"/>
      <c r="ED326" s="124"/>
      <c r="EE326" s="124"/>
      <c r="EF326" s="124"/>
      <c r="EG326" s="124"/>
      <c r="EH326" s="124"/>
      <c r="EI326" s="124"/>
      <c r="EJ326" s="124"/>
      <c r="EK326" s="124"/>
      <c r="EL326" s="124"/>
      <c r="EM326" s="124"/>
      <c r="EN326" s="124"/>
      <c r="EO326" s="124"/>
      <c r="EP326" s="124"/>
      <c r="EQ326" s="124"/>
      <c r="ER326" s="124"/>
      <c r="ES326" s="124"/>
      <c r="ET326" s="124"/>
      <c r="EU326" s="124"/>
      <c r="EV326" s="124"/>
      <c r="EW326" s="124"/>
      <c r="EX326" s="124"/>
      <c r="EY326" s="124"/>
      <c r="EZ326" s="124"/>
      <c r="FA326" s="124"/>
      <c r="FB326" s="124"/>
      <c r="FC326" s="124"/>
      <c r="FD326" s="124"/>
      <c r="FE326" s="124"/>
      <c r="FF326" s="124"/>
      <c r="FG326" s="124"/>
      <c r="FH326" s="124"/>
      <c r="FI326" s="124"/>
      <c r="FJ326" s="124"/>
      <c r="FK326" s="124"/>
      <c r="FL326" s="124"/>
    </row>
    <row r="327" spans="1:168" s="31" customFormat="1" ht="67.5" customHeight="1">
      <c r="A327" s="234"/>
      <c r="B327" s="235"/>
      <c r="C327" s="236"/>
      <c r="D327" s="333"/>
      <c r="E327" s="236"/>
      <c r="F327" s="334"/>
      <c r="G327" s="236"/>
      <c r="H327" s="334"/>
      <c r="I327" s="236"/>
      <c r="J327" s="334"/>
      <c r="K327" s="235"/>
      <c r="L327" s="235"/>
      <c r="M327" s="235"/>
      <c r="N327" s="235"/>
      <c r="O327" s="235"/>
      <c r="P327" s="79" t="s">
        <v>1054</v>
      </c>
      <c r="Q327" s="80" t="s">
        <v>324</v>
      </c>
      <c r="R327" s="79">
        <v>1830</v>
      </c>
      <c r="S327" s="80"/>
      <c r="T327" s="83">
        <v>1.1905</v>
      </c>
      <c r="U327" s="103">
        <f>T327/R327*1000000</f>
        <v>650.5464480874316</v>
      </c>
      <c r="V327" s="136">
        <v>42767</v>
      </c>
      <c r="W327" s="136">
        <v>43009</v>
      </c>
      <c r="X327" s="79"/>
      <c r="Y327" s="79"/>
      <c r="Z327" s="79"/>
      <c r="AA327" s="81"/>
      <c r="AB327" s="82"/>
      <c r="AC327" s="79"/>
      <c r="AD327" s="79"/>
      <c r="AE327" s="79"/>
      <c r="AF327" s="79"/>
      <c r="AG327" s="235"/>
      <c r="AH327" s="29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2"/>
      <c r="CA327" s="122"/>
      <c r="CB327" s="122"/>
      <c r="CC327" s="122"/>
      <c r="CD327" s="122"/>
      <c r="CE327" s="122"/>
      <c r="CF327" s="122"/>
      <c r="CG327" s="122"/>
      <c r="CH327" s="122"/>
      <c r="CI327" s="122"/>
      <c r="CJ327" s="122"/>
      <c r="CK327" s="122"/>
      <c r="CL327" s="122"/>
      <c r="CM327" s="122"/>
      <c r="CN327" s="122"/>
      <c r="CO327" s="122"/>
      <c r="CP327" s="122"/>
      <c r="CQ327" s="122"/>
      <c r="CR327" s="122"/>
      <c r="CS327" s="123"/>
      <c r="CT327" s="123"/>
      <c r="CU327" s="123"/>
      <c r="CV327" s="123"/>
      <c r="CW327" s="123"/>
      <c r="CX327" s="123"/>
      <c r="CY327" s="123"/>
      <c r="CZ327" s="124"/>
      <c r="DA327" s="124"/>
      <c r="DB327" s="124"/>
      <c r="DC327" s="124"/>
      <c r="DD327" s="124"/>
      <c r="DE327" s="124"/>
      <c r="DF327" s="124"/>
      <c r="DG327" s="124"/>
      <c r="DH327" s="124"/>
      <c r="DI327" s="124"/>
      <c r="DJ327" s="124"/>
      <c r="DK327" s="124"/>
      <c r="DL327" s="124"/>
      <c r="DM327" s="124"/>
      <c r="DN327" s="124"/>
      <c r="DO327" s="124"/>
      <c r="DP327" s="124"/>
      <c r="DQ327" s="124"/>
      <c r="DR327" s="124"/>
      <c r="DS327" s="124"/>
      <c r="DT327" s="124"/>
      <c r="DU327" s="124"/>
      <c r="DV327" s="124"/>
      <c r="DW327" s="124"/>
      <c r="DX327" s="124"/>
      <c r="DY327" s="124"/>
      <c r="DZ327" s="124"/>
      <c r="EA327" s="124"/>
      <c r="EB327" s="124"/>
      <c r="EC327" s="124"/>
      <c r="ED327" s="124"/>
      <c r="EE327" s="124"/>
      <c r="EF327" s="124"/>
      <c r="EG327" s="124"/>
      <c r="EH327" s="124"/>
      <c r="EI327" s="124"/>
      <c r="EJ327" s="124"/>
      <c r="EK327" s="124"/>
      <c r="EL327" s="124"/>
      <c r="EM327" s="124"/>
      <c r="EN327" s="124"/>
      <c r="EO327" s="124"/>
      <c r="EP327" s="124"/>
      <c r="EQ327" s="124"/>
      <c r="ER327" s="124"/>
      <c r="ES327" s="124"/>
      <c r="ET327" s="124"/>
      <c r="EU327" s="124"/>
      <c r="EV327" s="124"/>
      <c r="EW327" s="124"/>
      <c r="EX327" s="124"/>
      <c r="EY327" s="124"/>
      <c r="EZ327" s="124"/>
      <c r="FA327" s="124"/>
      <c r="FB327" s="124"/>
      <c r="FC327" s="124"/>
      <c r="FD327" s="124"/>
      <c r="FE327" s="124"/>
      <c r="FF327" s="124"/>
      <c r="FG327" s="124"/>
      <c r="FH327" s="124"/>
      <c r="FI327" s="124"/>
      <c r="FJ327" s="124"/>
      <c r="FK327" s="124"/>
      <c r="FL327" s="124"/>
    </row>
    <row r="328" spans="1:168" s="31" customFormat="1" ht="97.5" customHeight="1">
      <c r="A328" s="234"/>
      <c r="B328" s="235"/>
      <c r="C328" s="236"/>
      <c r="D328" s="333"/>
      <c r="E328" s="236"/>
      <c r="F328" s="334"/>
      <c r="G328" s="236"/>
      <c r="H328" s="334"/>
      <c r="I328" s="236"/>
      <c r="J328" s="334"/>
      <c r="K328" s="235"/>
      <c r="L328" s="235"/>
      <c r="M328" s="235"/>
      <c r="N328" s="235"/>
      <c r="O328" s="235"/>
      <c r="P328" s="79" t="s">
        <v>1161</v>
      </c>
      <c r="Q328" s="80" t="s">
        <v>165</v>
      </c>
      <c r="R328" s="79">
        <v>2</v>
      </c>
      <c r="S328" s="80"/>
      <c r="T328" s="83">
        <v>0.1659</v>
      </c>
      <c r="U328" s="103">
        <f>T328/R328*1000000</f>
        <v>82950</v>
      </c>
      <c r="V328" s="136">
        <v>42767</v>
      </c>
      <c r="W328" s="136">
        <v>43009</v>
      </c>
      <c r="X328" s="89"/>
      <c r="Y328" s="79"/>
      <c r="Z328" s="80"/>
      <c r="AA328" s="86"/>
      <c r="AB328" s="82"/>
      <c r="AC328" s="83"/>
      <c r="AD328" s="83"/>
      <c r="AE328" s="90"/>
      <c r="AF328" s="90"/>
      <c r="AG328" s="235"/>
      <c r="AH328" s="29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2"/>
      <c r="CP328" s="122"/>
      <c r="CQ328" s="122"/>
      <c r="CR328" s="122"/>
      <c r="CS328" s="123"/>
      <c r="CT328" s="123"/>
      <c r="CU328" s="123"/>
      <c r="CV328" s="123"/>
      <c r="CW328" s="123"/>
      <c r="CX328" s="123"/>
      <c r="CY328" s="123"/>
      <c r="CZ328" s="124"/>
      <c r="DA328" s="124"/>
      <c r="DB328" s="124"/>
      <c r="DC328" s="124"/>
      <c r="DD328" s="124"/>
      <c r="DE328" s="124"/>
      <c r="DF328" s="124"/>
      <c r="DG328" s="124"/>
      <c r="DH328" s="124"/>
      <c r="DI328" s="124"/>
      <c r="DJ328" s="124"/>
      <c r="DK328" s="124"/>
      <c r="DL328" s="124"/>
      <c r="DM328" s="124"/>
      <c r="DN328" s="124"/>
      <c r="DO328" s="124"/>
      <c r="DP328" s="124"/>
      <c r="DQ328" s="124"/>
      <c r="DR328" s="124"/>
      <c r="DS328" s="124"/>
      <c r="DT328" s="124"/>
      <c r="DU328" s="124"/>
      <c r="DV328" s="124"/>
      <c r="DW328" s="124"/>
      <c r="DX328" s="124"/>
      <c r="DY328" s="124"/>
      <c r="DZ328" s="124"/>
      <c r="EA328" s="124"/>
      <c r="EB328" s="124"/>
      <c r="EC328" s="124"/>
      <c r="ED328" s="124"/>
      <c r="EE328" s="124"/>
      <c r="EF328" s="124"/>
      <c r="EG328" s="124"/>
      <c r="EH328" s="124"/>
      <c r="EI328" s="124"/>
      <c r="EJ328" s="124"/>
      <c r="EK328" s="124"/>
      <c r="EL328" s="124"/>
      <c r="EM328" s="124"/>
      <c r="EN328" s="124"/>
      <c r="EO328" s="124"/>
      <c r="EP328" s="124"/>
      <c r="EQ328" s="124"/>
      <c r="ER328" s="124"/>
      <c r="ES328" s="124"/>
      <c r="ET328" s="124"/>
      <c r="EU328" s="124"/>
      <c r="EV328" s="124"/>
      <c r="EW328" s="124"/>
      <c r="EX328" s="124"/>
      <c r="EY328" s="124"/>
      <c r="EZ328" s="124"/>
      <c r="FA328" s="124"/>
      <c r="FB328" s="124"/>
      <c r="FC328" s="124"/>
      <c r="FD328" s="124"/>
      <c r="FE328" s="124"/>
      <c r="FF328" s="124"/>
      <c r="FG328" s="124"/>
      <c r="FH328" s="124"/>
      <c r="FI328" s="124"/>
      <c r="FJ328" s="124"/>
      <c r="FK328" s="124"/>
      <c r="FL328" s="124"/>
    </row>
    <row r="329" spans="1:168" s="31" customFormat="1" ht="13.5" customHeight="1">
      <c r="A329" s="234">
        <v>31</v>
      </c>
      <c r="B329" s="235" t="s">
        <v>610</v>
      </c>
      <c r="C329" s="236">
        <v>1.7</v>
      </c>
      <c r="D329" s="333">
        <v>27200</v>
      </c>
      <c r="E329" s="235">
        <v>0.595</v>
      </c>
      <c r="F329" s="334">
        <f>E329/C329*100</f>
        <v>35</v>
      </c>
      <c r="G329" s="236">
        <v>1.36</v>
      </c>
      <c r="H329" s="334">
        <f>G329/C329*100</f>
        <v>80</v>
      </c>
      <c r="I329" s="236">
        <v>1.2</v>
      </c>
      <c r="J329" s="340">
        <f>I329/C329*100</f>
        <v>70.58823529411765</v>
      </c>
      <c r="K329" s="235" t="s">
        <v>604</v>
      </c>
      <c r="L329" s="235" t="s">
        <v>611</v>
      </c>
      <c r="M329" s="235"/>
      <c r="N329" s="235"/>
      <c r="O329" s="235" t="s">
        <v>604</v>
      </c>
      <c r="P329" s="235" t="s">
        <v>1162</v>
      </c>
      <c r="Q329" s="335" t="s">
        <v>165</v>
      </c>
      <c r="R329" s="235">
        <v>20</v>
      </c>
      <c r="S329" s="335"/>
      <c r="T329" s="336">
        <v>0.9195</v>
      </c>
      <c r="U329" s="338">
        <f>T329/R329*1000000</f>
        <v>45975</v>
      </c>
      <c r="V329" s="339">
        <v>42767</v>
      </c>
      <c r="W329" s="339">
        <v>43009</v>
      </c>
      <c r="X329" s="235"/>
      <c r="Y329" s="235"/>
      <c r="Z329" s="235"/>
      <c r="AA329" s="236"/>
      <c r="AB329" s="334"/>
      <c r="AC329" s="235"/>
      <c r="AD329" s="235"/>
      <c r="AE329" s="235"/>
      <c r="AF329" s="235"/>
      <c r="AG329" s="235" t="s">
        <v>1163</v>
      </c>
      <c r="AH329" s="29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2"/>
      <c r="CP329" s="122"/>
      <c r="CQ329" s="122"/>
      <c r="CR329" s="122"/>
      <c r="CS329" s="123"/>
      <c r="CT329" s="123"/>
      <c r="CU329" s="123"/>
      <c r="CV329" s="123"/>
      <c r="CW329" s="123"/>
      <c r="CX329" s="123"/>
      <c r="CY329" s="123"/>
      <c r="CZ329" s="124"/>
      <c r="DA329" s="124"/>
      <c r="DB329" s="124"/>
      <c r="DC329" s="124"/>
      <c r="DD329" s="124"/>
      <c r="DE329" s="124"/>
      <c r="DF329" s="124"/>
      <c r="DG329" s="124"/>
      <c r="DH329" s="124"/>
      <c r="DI329" s="124"/>
      <c r="DJ329" s="124"/>
      <c r="DK329" s="124"/>
      <c r="DL329" s="124"/>
      <c r="DM329" s="124"/>
      <c r="DN329" s="124"/>
      <c r="DO329" s="124"/>
      <c r="DP329" s="124"/>
      <c r="DQ329" s="124"/>
      <c r="DR329" s="124"/>
      <c r="DS329" s="124"/>
      <c r="DT329" s="124"/>
      <c r="DU329" s="124"/>
      <c r="DV329" s="124"/>
      <c r="DW329" s="124"/>
      <c r="DX329" s="124"/>
      <c r="DY329" s="124"/>
      <c r="DZ329" s="124"/>
      <c r="EA329" s="124"/>
      <c r="EB329" s="124"/>
      <c r="EC329" s="124"/>
      <c r="ED329" s="124"/>
      <c r="EE329" s="124"/>
      <c r="EF329" s="124"/>
      <c r="EG329" s="124"/>
      <c r="EH329" s="124"/>
      <c r="EI329" s="124"/>
      <c r="EJ329" s="124"/>
      <c r="EK329" s="124"/>
      <c r="EL329" s="124"/>
      <c r="EM329" s="124"/>
      <c r="EN329" s="124"/>
      <c r="EO329" s="124"/>
      <c r="EP329" s="124"/>
      <c r="EQ329" s="124"/>
      <c r="ER329" s="124"/>
      <c r="ES329" s="124"/>
      <c r="ET329" s="124"/>
      <c r="EU329" s="124"/>
      <c r="EV329" s="124"/>
      <c r="EW329" s="124"/>
      <c r="EX329" s="124"/>
      <c r="EY329" s="124"/>
      <c r="EZ329" s="124"/>
      <c r="FA329" s="124"/>
      <c r="FB329" s="124"/>
      <c r="FC329" s="124"/>
      <c r="FD329" s="124"/>
      <c r="FE329" s="124"/>
      <c r="FF329" s="124"/>
      <c r="FG329" s="124"/>
      <c r="FH329" s="124"/>
      <c r="FI329" s="124"/>
      <c r="FJ329" s="124"/>
      <c r="FK329" s="124"/>
      <c r="FL329" s="124"/>
    </row>
    <row r="330" spans="1:168" s="31" customFormat="1" ht="37.5" customHeight="1">
      <c r="A330" s="234"/>
      <c r="B330" s="235"/>
      <c r="C330" s="236"/>
      <c r="D330" s="333"/>
      <c r="E330" s="235"/>
      <c r="F330" s="334"/>
      <c r="G330" s="236"/>
      <c r="H330" s="334"/>
      <c r="I330" s="236"/>
      <c r="J330" s="340"/>
      <c r="K330" s="235"/>
      <c r="L330" s="235"/>
      <c r="M330" s="235"/>
      <c r="N330" s="235"/>
      <c r="O330" s="235"/>
      <c r="P330" s="235"/>
      <c r="Q330" s="335"/>
      <c r="R330" s="235"/>
      <c r="S330" s="335"/>
      <c r="T330" s="336"/>
      <c r="U330" s="338"/>
      <c r="V330" s="339"/>
      <c r="W330" s="339"/>
      <c r="X330" s="235"/>
      <c r="Y330" s="235"/>
      <c r="Z330" s="235"/>
      <c r="AA330" s="236"/>
      <c r="AB330" s="334"/>
      <c r="AC330" s="235"/>
      <c r="AD330" s="235"/>
      <c r="AE330" s="235"/>
      <c r="AF330" s="235"/>
      <c r="AG330" s="235"/>
      <c r="AH330" s="29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2"/>
      <c r="CP330" s="122"/>
      <c r="CQ330" s="122"/>
      <c r="CR330" s="122"/>
      <c r="CS330" s="123"/>
      <c r="CT330" s="123"/>
      <c r="CU330" s="123"/>
      <c r="CV330" s="123"/>
      <c r="CW330" s="123"/>
      <c r="CX330" s="123"/>
      <c r="CY330" s="123"/>
      <c r="CZ330" s="124"/>
      <c r="DA330" s="124"/>
      <c r="DB330" s="124"/>
      <c r="DC330" s="124"/>
      <c r="DD330" s="124"/>
      <c r="DE330" s="124"/>
      <c r="DF330" s="124"/>
      <c r="DG330" s="124"/>
      <c r="DH330" s="124"/>
      <c r="DI330" s="124"/>
      <c r="DJ330" s="124"/>
      <c r="DK330" s="124"/>
      <c r="DL330" s="124"/>
      <c r="DM330" s="124"/>
      <c r="DN330" s="124"/>
      <c r="DO330" s="124"/>
      <c r="DP330" s="124"/>
      <c r="DQ330" s="124"/>
      <c r="DR330" s="124"/>
      <c r="DS330" s="124"/>
      <c r="DT330" s="124"/>
      <c r="DU330" s="124"/>
      <c r="DV330" s="124"/>
      <c r="DW330" s="124"/>
      <c r="DX330" s="124"/>
      <c r="DY330" s="124"/>
      <c r="DZ330" s="124"/>
      <c r="EA330" s="124"/>
      <c r="EB330" s="124"/>
      <c r="EC330" s="124"/>
      <c r="ED330" s="124"/>
      <c r="EE330" s="124"/>
      <c r="EF330" s="124"/>
      <c r="EG330" s="124"/>
      <c r="EH330" s="124"/>
      <c r="EI330" s="124"/>
      <c r="EJ330" s="124"/>
      <c r="EK330" s="124"/>
      <c r="EL330" s="124"/>
      <c r="EM330" s="124"/>
      <c r="EN330" s="124"/>
      <c r="EO330" s="124"/>
      <c r="EP330" s="124"/>
      <c r="EQ330" s="124"/>
      <c r="ER330" s="124"/>
      <c r="ES330" s="124"/>
      <c r="ET330" s="124"/>
      <c r="EU330" s="124"/>
      <c r="EV330" s="124"/>
      <c r="EW330" s="124"/>
      <c r="EX330" s="124"/>
      <c r="EY330" s="124"/>
      <c r="EZ330" s="124"/>
      <c r="FA330" s="124"/>
      <c r="FB330" s="124"/>
      <c r="FC330" s="124"/>
      <c r="FD330" s="124"/>
      <c r="FE330" s="124"/>
      <c r="FF330" s="124"/>
      <c r="FG330" s="124"/>
      <c r="FH330" s="124"/>
      <c r="FI330" s="124"/>
      <c r="FJ330" s="124"/>
      <c r="FK330" s="124"/>
      <c r="FL330" s="124"/>
    </row>
    <row r="331" spans="1:168" s="31" customFormat="1" ht="52.5" customHeight="1">
      <c r="A331" s="234"/>
      <c r="B331" s="235"/>
      <c r="C331" s="236"/>
      <c r="D331" s="333"/>
      <c r="E331" s="235"/>
      <c r="F331" s="334"/>
      <c r="G331" s="236"/>
      <c r="H331" s="334"/>
      <c r="I331" s="236"/>
      <c r="J331" s="340"/>
      <c r="K331" s="235"/>
      <c r="L331" s="235"/>
      <c r="M331" s="235"/>
      <c r="N331" s="235"/>
      <c r="O331" s="235"/>
      <c r="P331" s="79" t="s">
        <v>1027</v>
      </c>
      <c r="Q331" s="80" t="s">
        <v>165</v>
      </c>
      <c r="R331" s="79">
        <v>4</v>
      </c>
      <c r="S331" s="80"/>
      <c r="T331" s="83">
        <v>0.0546</v>
      </c>
      <c r="U331" s="103">
        <f>T331/R331*1000000</f>
        <v>13650</v>
      </c>
      <c r="V331" s="136">
        <v>42767</v>
      </c>
      <c r="W331" s="136">
        <v>43009</v>
      </c>
      <c r="X331" s="89"/>
      <c r="Y331" s="79"/>
      <c r="Z331" s="80"/>
      <c r="AA331" s="86"/>
      <c r="AB331" s="82"/>
      <c r="AC331" s="83"/>
      <c r="AD331" s="83"/>
      <c r="AE331" s="90"/>
      <c r="AF331" s="90"/>
      <c r="AG331" s="235"/>
      <c r="AH331" s="29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2"/>
      <c r="CP331" s="122"/>
      <c r="CQ331" s="122"/>
      <c r="CR331" s="122"/>
      <c r="CS331" s="123"/>
      <c r="CT331" s="123"/>
      <c r="CU331" s="123"/>
      <c r="CV331" s="123"/>
      <c r="CW331" s="123"/>
      <c r="CX331" s="123"/>
      <c r="CY331" s="123"/>
      <c r="CZ331" s="124"/>
      <c r="DA331" s="124"/>
      <c r="DB331" s="124"/>
      <c r="DC331" s="124"/>
      <c r="DD331" s="124"/>
      <c r="DE331" s="124"/>
      <c r="DF331" s="124"/>
      <c r="DG331" s="124"/>
      <c r="DH331" s="124"/>
      <c r="DI331" s="124"/>
      <c r="DJ331" s="124"/>
      <c r="DK331" s="124"/>
      <c r="DL331" s="124"/>
      <c r="DM331" s="124"/>
      <c r="DN331" s="124"/>
      <c r="DO331" s="124"/>
      <c r="DP331" s="124"/>
      <c r="DQ331" s="124"/>
      <c r="DR331" s="124"/>
      <c r="DS331" s="124"/>
      <c r="DT331" s="124"/>
      <c r="DU331" s="124"/>
      <c r="DV331" s="124"/>
      <c r="DW331" s="124"/>
      <c r="DX331" s="124"/>
      <c r="DY331" s="124"/>
      <c r="DZ331" s="124"/>
      <c r="EA331" s="124"/>
      <c r="EB331" s="124"/>
      <c r="EC331" s="124"/>
      <c r="ED331" s="124"/>
      <c r="EE331" s="124"/>
      <c r="EF331" s="124"/>
      <c r="EG331" s="124"/>
      <c r="EH331" s="124"/>
      <c r="EI331" s="124"/>
      <c r="EJ331" s="124"/>
      <c r="EK331" s="124"/>
      <c r="EL331" s="124"/>
      <c r="EM331" s="124"/>
      <c r="EN331" s="124"/>
      <c r="EO331" s="124"/>
      <c r="EP331" s="124"/>
      <c r="EQ331" s="124"/>
      <c r="ER331" s="124"/>
      <c r="ES331" s="124"/>
      <c r="ET331" s="124"/>
      <c r="EU331" s="124"/>
      <c r="EV331" s="124"/>
      <c r="EW331" s="124"/>
      <c r="EX331" s="124"/>
      <c r="EY331" s="124"/>
      <c r="EZ331" s="124"/>
      <c r="FA331" s="124"/>
      <c r="FB331" s="124"/>
      <c r="FC331" s="124"/>
      <c r="FD331" s="124"/>
      <c r="FE331" s="124"/>
      <c r="FF331" s="124"/>
      <c r="FG331" s="124"/>
      <c r="FH331" s="124"/>
      <c r="FI331" s="124"/>
      <c r="FJ331" s="124"/>
      <c r="FK331" s="124"/>
      <c r="FL331" s="124"/>
    </row>
    <row r="332" spans="1:168" s="31" customFormat="1" ht="72" customHeight="1">
      <c r="A332" s="234"/>
      <c r="B332" s="235"/>
      <c r="C332" s="236"/>
      <c r="D332" s="333"/>
      <c r="E332" s="235"/>
      <c r="F332" s="334"/>
      <c r="G332" s="236"/>
      <c r="H332" s="334"/>
      <c r="I332" s="236"/>
      <c r="J332" s="340"/>
      <c r="K332" s="235"/>
      <c r="L332" s="235"/>
      <c r="M332" s="235"/>
      <c r="N332" s="235"/>
      <c r="O332" s="235"/>
      <c r="P332" s="79" t="s">
        <v>1054</v>
      </c>
      <c r="Q332" s="80" t="s">
        <v>324</v>
      </c>
      <c r="R332" s="79">
        <v>2442</v>
      </c>
      <c r="S332" s="80"/>
      <c r="T332" s="83">
        <v>1.5886</v>
      </c>
      <c r="U332" s="103">
        <f>T332/R332*1000000</f>
        <v>650.5323505323505</v>
      </c>
      <c r="V332" s="136">
        <v>42768</v>
      </c>
      <c r="W332" s="136">
        <v>43010</v>
      </c>
      <c r="X332" s="89"/>
      <c r="Y332" s="79"/>
      <c r="Z332" s="80"/>
      <c r="AA332" s="86"/>
      <c r="AB332" s="82"/>
      <c r="AC332" s="83"/>
      <c r="AD332" s="83"/>
      <c r="AE332" s="90"/>
      <c r="AF332" s="90"/>
      <c r="AG332" s="235"/>
      <c r="AH332" s="29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3"/>
      <c r="CT332" s="123"/>
      <c r="CU332" s="123"/>
      <c r="CV332" s="123"/>
      <c r="CW332" s="123"/>
      <c r="CX332" s="123"/>
      <c r="CY332" s="123"/>
      <c r="CZ332" s="124"/>
      <c r="DA332" s="124"/>
      <c r="DB332" s="124"/>
      <c r="DC332" s="124"/>
      <c r="DD332" s="124"/>
      <c r="DE332" s="124"/>
      <c r="DF332" s="124"/>
      <c r="DG332" s="124"/>
      <c r="DH332" s="124"/>
      <c r="DI332" s="124"/>
      <c r="DJ332" s="124"/>
      <c r="DK332" s="124"/>
      <c r="DL332" s="124"/>
      <c r="DM332" s="124"/>
      <c r="DN332" s="124"/>
      <c r="DO332" s="124"/>
      <c r="DP332" s="124"/>
      <c r="DQ332" s="124"/>
      <c r="DR332" s="124"/>
      <c r="DS332" s="124"/>
      <c r="DT332" s="124"/>
      <c r="DU332" s="124"/>
      <c r="DV332" s="124"/>
      <c r="DW332" s="124"/>
      <c r="DX332" s="124"/>
      <c r="DY332" s="124"/>
      <c r="DZ332" s="124"/>
      <c r="EA332" s="124"/>
      <c r="EB332" s="124"/>
      <c r="EC332" s="124"/>
      <c r="ED332" s="124"/>
      <c r="EE332" s="124"/>
      <c r="EF332" s="124"/>
      <c r="EG332" s="124"/>
      <c r="EH332" s="124"/>
      <c r="EI332" s="124"/>
      <c r="EJ332" s="124"/>
      <c r="EK332" s="124"/>
      <c r="EL332" s="124"/>
      <c r="EM332" s="124"/>
      <c r="EN332" s="124"/>
      <c r="EO332" s="124"/>
      <c r="EP332" s="124"/>
      <c r="EQ332" s="124"/>
      <c r="ER332" s="124"/>
      <c r="ES332" s="124"/>
      <c r="ET332" s="124"/>
      <c r="EU332" s="124"/>
      <c r="EV332" s="124"/>
      <c r="EW332" s="124"/>
      <c r="EX332" s="124"/>
      <c r="EY332" s="124"/>
      <c r="EZ332" s="124"/>
      <c r="FA332" s="124"/>
      <c r="FB332" s="124"/>
      <c r="FC332" s="124"/>
      <c r="FD332" s="124"/>
      <c r="FE332" s="124"/>
      <c r="FF332" s="124"/>
      <c r="FG332" s="124"/>
      <c r="FH332" s="124"/>
      <c r="FI332" s="124"/>
      <c r="FJ332" s="124"/>
      <c r="FK332" s="124"/>
      <c r="FL332" s="124"/>
    </row>
    <row r="333" spans="1:168" s="31" customFormat="1" ht="98.25" customHeight="1">
      <c r="A333" s="234"/>
      <c r="B333" s="235"/>
      <c r="C333" s="236"/>
      <c r="D333" s="333"/>
      <c r="E333" s="235"/>
      <c r="F333" s="334"/>
      <c r="G333" s="236"/>
      <c r="H333" s="334"/>
      <c r="I333" s="236"/>
      <c r="J333" s="340"/>
      <c r="K333" s="235"/>
      <c r="L333" s="235"/>
      <c r="M333" s="235"/>
      <c r="N333" s="235"/>
      <c r="O333" s="235"/>
      <c r="P333" s="79" t="s">
        <v>1164</v>
      </c>
      <c r="Q333" s="80" t="s">
        <v>165</v>
      </c>
      <c r="R333" s="79">
        <v>3</v>
      </c>
      <c r="S333" s="80"/>
      <c r="T333" s="83">
        <v>0.2488</v>
      </c>
      <c r="U333" s="103">
        <f>T333/R333*1000000</f>
        <v>82933.33333333333</v>
      </c>
      <c r="V333" s="136">
        <v>42767</v>
      </c>
      <c r="W333" s="136">
        <v>43009</v>
      </c>
      <c r="X333" s="89"/>
      <c r="Y333" s="79"/>
      <c r="Z333" s="80"/>
      <c r="AA333" s="86"/>
      <c r="AB333" s="82"/>
      <c r="AC333" s="83"/>
      <c r="AD333" s="83"/>
      <c r="AE333" s="90"/>
      <c r="AF333" s="90"/>
      <c r="AG333" s="235"/>
      <c r="AH333" s="29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  <c r="BH333" s="122"/>
      <c r="BI333" s="122"/>
      <c r="BJ333" s="122"/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2"/>
      <c r="CA333" s="122"/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2"/>
      <c r="CP333" s="122"/>
      <c r="CQ333" s="122"/>
      <c r="CR333" s="122"/>
      <c r="CS333" s="123"/>
      <c r="CT333" s="123"/>
      <c r="CU333" s="123"/>
      <c r="CV333" s="123"/>
      <c r="CW333" s="123"/>
      <c r="CX333" s="123"/>
      <c r="CY333" s="123"/>
      <c r="CZ333" s="124"/>
      <c r="DA333" s="124"/>
      <c r="DB333" s="124"/>
      <c r="DC333" s="124"/>
      <c r="DD333" s="124"/>
      <c r="DE333" s="124"/>
      <c r="DF333" s="124"/>
      <c r="DG333" s="124"/>
      <c r="DH333" s="124"/>
      <c r="DI333" s="124"/>
      <c r="DJ333" s="124"/>
      <c r="DK333" s="124"/>
      <c r="DL333" s="124"/>
      <c r="DM333" s="124"/>
      <c r="DN333" s="124"/>
      <c r="DO333" s="124"/>
      <c r="DP333" s="124"/>
      <c r="DQ333" s="124"/>
      <c r="DR333" s="124"/>
      <c r="DS333" s="124"/>
      <c r="DT333" s="124"/>
      <c r="DU333" s="124"/>
      <c r="DV333" s="124"/>
      <c r="DW333" s="124"/>
      <c r="DX333" s="124"/>
      <c r="DY333" s="124"/>
      <c r="DZ333" s="124"/>
      <c r="EA333" s="124"/>
      <c r="EB333" s="124"/>
      <c r="EC333" s="124"/>
      <c r="ED333" s="124"/>
      <c r="EE333" s="124"/>
      <c r="EF333" s="124"/>
      <c r="EG333" s="124"/>
      <c r="EH333" s="124"/>
      <c r="EI333" s="124"/>
      <c r="EJ333" s="124"/>
      <c r="EK333" s="124"/>
      <c r="EL333" s="124"/>
      <c r="EM333" s="124"/>
      <c r="EN333" s="124"/>
      <c r="EO333" s="124"/>
      <c r="EP333" s="124"/>
      <c r="EQ333" s="124"/>
      <c r="ER333" s="124"/>
      <c r="ES333" s="124"/>
      <c r="ET333" s="124"/>
      <c r="EU333" s="124"/>
      <c r="EV333" s="124"/>
      <c r="EW333" s="124"/>
      <c r="EX333" s="124"/>
      <c r="EY333" s="124"/>
      <c r="EZ333" s="124"/>
      <c r="FA333" s="124"/>
      <c r="FB333" s="124"/>
      <c r="FC333" s="124"/>
      <c r="FD333" s="124"/>
      <c r="FE333" s="124"/>
      <c r="FF333" s="124"/>
      <c r="FG333" s="124"/>
      <c r="FH333" s="124"/>
      <c r="FI333" s="124"/>
      <c r="FJ333" s="124"/>
      <c r="FK333" s="124"/>
      <c r="FL333" s="124"/>
    </row>
    <row r="334" spans="1:168" s="31" customFormat="1" ht="63.75" customHeight="1">
      <c r="A334" s="234">
        <v>32</v>
      </c>
      <c r="B334" s="235" t="s">
        <v>612</v>
      </c>
      <c r="C334" s="236">
        <v>2.3</v>
      </c>
      <c r="D334" s="333">
        <v>36800</v>
      </c>
      <c r="E334" s="236">
        <v>0.69</v>
      </c>
      <c r="F334" s="334">
        <f>E334/C334*100</f>
        <v>30</v>
      </c>
      <c r="G334" s="236">
        <v>1.84</v>
      </c>
      <c r="H334" s="334">
        <f>G334/C334*100</f>
        <v>80</v>
      </c>
      <c r="I334" s="236">
        <v>1.7</v>
      </c>
      <c r="J334" s="334">
        <f>I334/C334*100</f>
        <v>73.91304347826087</v>
      </c>
      <c r="K334" s="235" t="s">
        <v>613</v>
      </c>
      <c r="L334" s="235" t="s">
        <v>143</v>
      </c>
      <c r="M334" s="235"/>
      <c r="N334" s="235"/>
      <c r="O334" s="235" t="s">
        <v>613</v>
      </c>
      <c r="P334" s="235" t="s">
        <v>1077</v>
      </c>
      <c r="Q334" s="335" t="s">
        <v>165</v>
      </c>
      <c r="R334" s="235">
        <v>8</v>
      </c>
      <c r="S334" s="335"/>
      <c r="T334" s="336">
        <v>0.1092</v>
      </c>
      <c r="U334" s="338">
        <f>T334/R334*1000000</f>
        <v>13650</v>
      </c>
      <c r="V334" s="339">
        <v>42767</v>
      </c>
      <c r="W334" s="339">
        <v>43009</v>
      </c>
      <c r="X334" s="235"/>
      <c r="Y334" s="235"/>
      <c r="Z334" s="235"/>
      <c r="AA334" s="236"/>
      <c r="AB334" s="334"/>
      <c r="AC334" s="235"/>
      <c r="AD334" s="235"/>
      <c r="AE334" s="235"/>
      <c r="AF334" s="235"/>
      <c r="AG334" s="235" t="s">
        <v>1165</v>
      </c>
      <c r="AH334" s="29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2"/>
      <c r="AZ334" s="122"/>
      <c r="BA334" s="122"/>
      <c r="BB334" s="122"/>
      <c r="BC334" s="122"/>
      <c r="BD334" s="122"/>
      <c r="BE334" s="122"/>
      <c r="BF334" s="122"/>
      <c r="BG334" s="122"/>
      <c r="BH334" s="122"/>
      <c r="BI334" s="122"/>
      <c r="BJ334" s="122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2"/>
      <c r="CA334" s="122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2"/>
      <c r="CP334" s="122"/>
      <c r="CQ334" s="122"/>
      <c r="CR334" s="122"/>
      <c r="CS334" s="123"/>
      <c r="CT334" s="123"/>
      <c r="CU334" s="123"/>
      <c r="CV334" s="123"/>
      <c r="CW334" s="123"/>
      <c r="CX334" s="123"/>
      <c r="CY334" s="123"/>
      <c r="CZ334" s="124"/>
      <c r="DA334" s="124"/>
      <c r="DB334" s="124"/>
      <c r="DC334" s="124"/>
      <c r="DD334" s="124"/>
      <c r="DE334" s="124"/>
      <c r="DF334" s="124"/>
      <c r="DG334" s="124"/>
      <c r="DH334" s="124"/>
      <c r="DI334" s="124"/>
      <c r="DJ334" s="124"/>
      <c r="DK334" s="124"/>
      <c r="DL334" s="124"/>
      <c r="DM334" s="124"/>
      <c r="DN334" s="124"/>
      <c r="DO334" s="124"/>
      <c r="DP334" s="124"/>
      <c r="DQ334" s="124"/>
      <c r="DR334" s="124"/>
      <c r="DS334" s="124"/>
      <c r="DT334" s="124"/>
      <c r="DU334" s="124"/>
      <c r="DV334" s="124"/>
      <c r="DW334" s="124"/>
      <c r="DX334" s="124"/>
      <c r="DY334" s="124"/>
      <c r="DZ334" s="124"/>
      <c r="EA334" s="124"/>
      <c r="EB334" s="124"/>
      <c r="EC334" s="124"/>
      <c r="ED334" s="124"/>
      <c r="EE334" s="124"/>
      <c r="EF334" s="124"/>
      <c r="EG334" s="124"/>
      <c r="EH334" s="124"/>
      <c r="EI334" s="124"/>
      <c r="EJ334" s="124"/>
      <c r="EK334" s="124"/>
      <c r="EL334" s="124"/>
      <c r="EM334" s="124"/>
      <c r="EN334" s="124"/>
      <c r="EO334" s="124"/>
      <c r="EP334" s="124"/>
      <c r="EQ334" s="124"/>
      <c r="ER334" s="124"/>
      <c r="ES334" s="124"/>
      <c r="ET334" s="124"/>
      <c r="EU334" s="124"/>
      <c r="EV334" s="124"/>
      <c r="EW334" s="124"/>
      <c r="EX334" s="124"/>
      <c r="EY334" s="124"/>
      <c r="EZ334" s="124"/>
      <c r="FA334" s="124"/>
      <c r="FB334" s="124"/>
      <c r="FC334" s="124"/>
      <c r="FD334" s="124"/>
      <c r="FE334" s="124"/>
      <c r="FF334" s="124"/>
      <c r="FG334" s="124"/>
      <c r="FH334" s="124"/>
      <c r="FI334" s="124"/>
      <c r="FJ334" s="124"/>
      <c r="FK334" s="124"/>
      <c r="FL334" s="124"/>
    </row>
    <row r="335" spans="1:168" s="31" customFormat="1" ht="12.75">
      <c r="A335" s="234"/>
      <c r="B335" s="235"/>
      <c r="C335" s="236"/>
      <c r="D335" s="333"/>
      <c r="E335" s="236"/>
      <c r="F335" s="334"/>
      <c r="G335" s="236"/>
      <c r="H335" s="334"/>
      <c r="I335" s="236"/>
      <c r="J335" s="334"/>
      <c r="K335" s="235"/>
      <c r="L335" s="235"/>
      <c r="M335" s="235"/>
      <c r="N335" s="235"/>
      <c r="O335" s="235"/>
      <c r="P335" s="235"/>
      <c r="Q335" s="335"/>
      <c r="R335" s="235"/>
      <c r="S335" s="335"/>
      <c r="T335" s="336"/>
      <c r="U335" s="338"/>
      <c r="V335" s="339"/>
      <c r="W335" s="339"/>
      <c r="X335" s="235"/>
      <c r="Y335" s="235"/>
      <c r="Z335" s="235"/>
      <c r="AA335" s="236"/>
      <c r="AB335" s="334"/>
      <c r="AC335" s="235"/>
      <c r="AD335" s="235"/>
      <c r="AE335" s="235"/>
      <c r="AF335" s="235"/>
      <c r="AG335" s="235"/>
      <c r="AH335" s="29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2"/>
      <c r="AZ335" s="122"/>
      <c r="BA335" s="122"/>
      <c r="BB335" s="122"/>
      <c r="BC335" s="122"/>
      <c r="BD335" s="122"/>
      <c r="BE335" s="122"/>
      <c r="BF335" s="122"/>
      <c r="BG335" s="122"/>
      <c r="BH335" s="122"/>
      <c r="BI335" s="122"/>
      <c r="BJ335" s="122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2"/>
      <c r="CA335" s="122"/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2"/>
      <c r="CP335" s="122"/>
      <c r="CQ335" s="122"/>
      <c r="CR335" s="122"/>
      <c r="CS335" s="123"/>
      <c r="CT335" s="123"/>
      <c r="CU335" s="123"/>
      <c r="CV335" s="123"/>
      <c r="CW335" s="123"/>
      <c r="CX335" s="123"/>
      <c r="CY335" s="123"/>
      <c r="CZ335" s="124"/>
      <c r="DA335" s="124"/>
      <c r="DB335" s="124"/>
      <c r="DC335" s="124"/>
      <c r="DD335" s="124"/>
      <c r="DE335" s="124"/>
      <c r="DF335" s="124"/>
      <c r="DG335" s="124"/>
      <c r="DH335" s="124"/>
      <c r="DI335" s="124"/>
      <c r="DJ335" s="124"/>
      <c r="DK335" s="124"/>
      <c r="DL335" s="124"/>
      <c r="DM335" s="124"/>
      <c r="DN335" s="124"/>
      <c r="DO335" s="124"/>
      <c r="DP335" s="124"/>
      <c r="DQ335" s="124"/>
      <c r="DR335" s="124"/>
      <c r="DS335" s="124"/>
      <c r="DT335" s="124"/>
      <c r="DU335" s="124"/>
      <c r="DV335" s="124"/>
      <c r="DW335" s="124"/>
      <c r="DX335" s="124"/>
      <c r="DY335" s="124"/>
      <c r="DZ335" s="124"/>
      <c r="EA335" s="124"/>
      <c r="EB335" s="124"/>
      <c r="EC335" s="124"/>
      <c r="ED335" s="124"/>
      <c r="EE335" s="124"/>
      <c r="EF335" s="124"/>
      <c r="EG335" s="124"/>
      <c r="EH335" s="124"/>
      <c r="EI335" s="124"/>
      <c r="EJ335" s="124"/>
      <c r="EK335" s="124"/>
      <c r="EL335" s="124"/>
      <c r="EM335" s="124"/>
      <c r="EN335" s="124"/>
      <c r="EO335" s="124"/>
      <c r="EP335" s="124"/>
      <c r="EQ335" s="124"/>
      <c r="ER335" s="124"/>
      <c r="ES335" s="124"/>
      <c r="ET335" s="124"/>
      <c r="EU335" s="124"/>
      <c r="EV335" s="124"/>
      <c r="EW335" s="124"/>
      <c r="EX335" s="124"/>
      <c r="EY335" s="124"/>
      <c r="EZ335" s="124"/>
      <c r="FA335" s="124"/>
      <c r="FB335" s="124"/>
      <c r="FC335" s="124"/>
      <c r="FD335" s="124"/>
      <c r="FE335" s="124"/>
      <c r="FF335" s="124"/>
      <c r="FG335" s="124"/>
      <c r="FH335" s="124"/>
      <c r="FI335" s="124"/>
      <c r="FJ335" s="124"/>
      <c r="FK335" s="124"/>
      <c r="FL335" s="124"/>
    </row>
    <row r="336" spans="1:168" s="31" customFormat="1" ht="25.5">
      <c r="A336" s="234"/>
      <c r="B336" s="235"/>
      <c r="C336" s="236"/>
      <c r="D336" s="333"/>
      <c r="E336" s="236"/>
      <c r="F336" s="334"/>
      <c r="G336" s="236"/>
      <c r="H336" s="334"/>
      <c r="I336" s="236"/>
      <c r="J336" s="334"/>
      <c r="K336" s="235"/>
      <c r="L336" s="235"/>
      <c r="M336" s="235"/>
      <c r="N336" s="235"/>
      <c r="O336" s="235"/>
      <c r="P336" s="79" t="s">
        <v>1166</v>
      </c>
      <c r="Q336" s="80" t="s">
        <v>165</v>
      </c>
      <c r="R336" s="79">
        <v>5</v>
      </c>
      <c r="S336" s="80"/>
      <c r="T336" s="83">
        <v>0.6621</v>
      </c>
      <c r="U336" s="103">
        <f>T336/R336*1000000</f>
        <v>132420</v>
      </c>
      <c r="V336" s="136">
        <v>42767</v>
      </c>
      <c r="W336" s="136">
        <v>43009</v>
      </c>
      <c r="X336" s="89"/>
      <c r="Y336" s="79"/>
      <c r="Z336" s="80"/>
      <c r="AA336" s="86"/>
      <c r="AB336" s="82"/>
      <c r="AC336" s="83"/>
      <c r="AD336" s="83"/>
      <c r="AE336" s="90"/>
      <c r="AF336" s="90"/>
      <c r="AG336" s="235"/>
      <c r="AH336" s="29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  <c r="BH336" s="122"/>
      <c r="BI336" s="122"/>
      <c r="BJ336" s="122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2"/>
      <c r="CA336" s="122"/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2"/>
      <c r="CP336" s="122"/>
      <c r="CQ336" s="122"/>
      <c r="CR336" s="122"/>
      <c r="CS336" s="123"/>
      <c r="CT336" s="123"/>
      <c r="CU336" s="123"/>
      <c r="CV336" s="123"/>
      <c r="CW336" s="123"/>
      <c r="CX336" s="123"/>
      <c r="CY336" s="123"/>
      <c r="CZ336" s="124"/>
      <c r="DA336" s="124"/>
      <c r="DB336" s="124"/>
      <c r="DC336" s="124"/>
      <c r="DD336" s="124"/>
      <c r="DE336" s="124"/>
      <c r="DF336" s="124"/>
      <c r="DG336" s="124"/>
      <c r="DH336" s="124"/>
      <c r="DI336" s="124"/>
      <c r="DJ336" s="124"/>
      <c r="DK336" s="124"/>
      <c r="DL336" s="124"/>
      <c r="DM336" s="124"/>
      <c r="DN336" s="124"/>
      <c r="DO336" s="124"/>
      <c r="DP336" s="124"/>
      <c r="DQ336" s="124"/>
      <c r="DR336" s="124"/>
      <c r="DS336" s="124"/>
      <c r="DT336" s="124"/>
      <c r="DU336" s="124"/>
      <c r="DV336" s="124"/>
      <c r="DW336" s="124"/>
      <c r="DX336" s="124"/>
      <c r="DY336" s="124"/>
      <c r="DZ336" s="124"/>
      <c r="EA336" s="124"/>
      <c r="EB336" s="124"/>
      <c r="EC336" s="124"/>
      <c r="ED336" s="124"/>
      <c r="EE336" s="124"/>
      <c r="EF336" s="124"/>
      <c r="EG336" s="124"/>
      <c r="EH336" s="124"/>
      <c r="EI336" s="124"/>
      <c r="EJ336" s="124"/>
      <c r="EK336" s="124"/>
      <c r="EL336" s="124"/>
      <c r="EM336" s="124"/>
      <c r="EN336" s="124"/>
      <c r="EO336" s="124"/>
      <c r="EP336" s="124"/>
      <c r="EQ336" s="124"/>
      <c r="ER336" s="124"/>
      <c r="ES336" s="124"/>
      <c r="ET336" s="124"/>
      <c r="EU336" s="124"/>
      <c r="EV336" s="124"/>
      <c r="EW336" s="124"/>
      <c r="EX336" s="124"/>
      <c r="EY336" s="124"/>
      <c r="EZ336" s="124"/>
      <c r="FA336" s="124"/>
      <c r="FB336" s="124"/>
      <c r="FC336" s="124"/>
      <c r="FD336" s="124"/>
      <c r="FE336" s="124"/>
      <c r="FF336" s="124"/>
      <c r="FG336" s="124"/>
      <c r="FH336" s="124"/>
      <c r="FI336" s="124"/>
      <c r="FJ336" s="124"/>
      <c r="FK336" s="124"/>
      <c r="FL336" s="124"/>
    </row>
    <row r="337" spans="1:168" s="31" customFormat="1" ht="12.75">
      <c r="A337" s="234">
        <v>33</v>
      </c>
      <c r="B337" s="235" t="s">
        <v>386</v>
      </c>
      <c r="C337" s="236">
        <v>1.9</v>
      </c>
      <c r="D337" s="333">
        <v>30400</v>
      </c>
      <c r="E337" s="236">
        <v>0.627</v>
      </c>
      <c r="F337" s="334">
        <f>E337/C337*100</f>
        <v>33</v>
      </c>
      <c r="G337" s="236">
        <v>1.52</v>
      </c>
      <c r="H337" s="334">
        <f>G337/C337*100</f>
        <v>80</v>
      </c>
      <c r="I337" s="236">
        <v>1.3</v>
      </c>
      <c r="J337" s="334">
        <f>I337/C337*100</f>
        <v>68.42105263157895</v>
      </c>
      <c r="K337" s="235" t="s">
        <v>614</v>
      </c>
      <c r="L337" s="235" t="s">
        <v>615</v>
      </c>
      <c r="M337" s="235"/>
      <c r="N337" s="235"/>
      <c r="O337" s="235" t="s">
        <v>614</v>
      </c>
      <c r="P337" s="235" t="s">
        <v>1167</v>
      </c>
      <c r="Q337" s="335" t="s">
        <v>165</v>
      </c>
      <c r="R337" s="235">
        <v>4</v>
      </c>
      <c r="S337" s="335"/>
      <c r="T337" s="336">
        <v>0.0546</v>
      </c>
      <c r="U337" s="338">
        <f>T337/R337*1000000</f>
        <v>13650</v>
      </c>
      <c r="V337" s="339">
        <v>42767</v>
      </c>
      <c r="W337" s="339">
        <v>43009</v>
      </c>
      <c r="X337" s="235"/>
      <c r="Y337" s="235"/>
      <c r="Z337" s="235"/>
      <c r="AA337" s="236"/>
      <c r="AB337" s="334"/>
      <c r="AC337" s="235"/>
      <c r="AD337" s="235"/>
      <c r="AE337" s="235"/>
      <c r="AF337" s="235"/>
      <c r="AG337" s="235" t="s">
        <v>1168</v>
      </c>
      <c r="AH337" s="29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2"/>
      <c r="CA337" s="122"/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2"/>
      <c r="CP337" s="122"/>
      <c r="CQ337" s="122"/>
      <c r="CR337" s="122"/>
      <c r="CS337" s="123"/>
      <c r="CT337" s="123"/>
      <c r="CU337" s="123"/>
      <c r="CV337" s="123"/>
      <c r="CW337" s="123"/>
      <c r="CX337" s="123"/>
      <c r="CY337" s="123"/>
      <c r="CZ337" s="124"/>
      <c r="DA337" s="124"/>
      <c r="DB337" s="124"/>
      <c r="DC337" s="124"/>
      <c r="DD337" s="124"/>
      <c r="DE337" s="124"/>
      <c r="DF337" s="124"/>
      <c r="DG337" s="124"/>
      <c r="DH337" s="124"/>
      <c r="DI337" s="124"/>
      <c r="DJ337" s="124"/>
      <c r="DK337" s="124"/>
      <c r="DL337" s="124"/>
      <c r="DM337" s="124"/>
      <c r="DN337" s="124"/>
      <c r="DO337" s="124"/>
      <c r="DP337" s="124"/>
      <c r="DQ337" s="124"/>
      <c r="DR337" s="124"/>
      <c r="DS337" s="124"/>
      <c r="DT337" s="124"/>
      <c r="DU337" s="124"/>
      <c r="DV337" s="124"/>
      <c r="DW337" s="124"/>
      <c r="DX337" s="124"/>
      <c r="DY337" s="124"/>
      <c r="DZ337" s="124"/>
      <c r="EA337" s="124"/>
      <c r="EB337" s="124"/>
      <c r="EC337" s="124"/>
      <c r="ED337" s="124"/>
      <c r="EE337" s="124"/>
      <c r="EF337" s="124"/>
      <c r="EG337" s="124"/>
      <c r="EH337" s="124"/>
      <c r="EI337" s="124"/>
      <c r="EJ337" s="124"/>
      <c r="EK337" s="124"/>
      <c r="EL337" s="124"/>
      <c r="EM337" s="124"/>
      <c r="EN337" s="124"/>
      <c r="EO337" s="124"/>
      <c r="EP337" s="124"/>
      <c r="EQ337" s="124"/>
      <c r="ER337" s="124"/>
      <c r="ES337" s="124"/>
      <c r="ET337" s="124"/>
      <c r="EU337" s="124"/>
      <c r="EV337" s="124"/>
      <c r="EW337" s="124"/>
      <c r="EX337" s="124"/>
      <c r="EY337" s="124"/>
      <c r="EZ337" s="124"/>
      <c r="FA337" s="124"/>
      <c r="FB337" s="124"/>
      <c r="FC337" s="124"/>
      <c r="FD337" s="124"/>
      <c r="FE337" s="124"/>
      <c r="FF337" s="124"/>
      <c r="FG337" s="124"/>
      <c r="FH337" s="124"/>
      <c r="FI337" s="124"/>
      <c r="FJ337" s="124"/>
      <c r="FK337" s="124"/>
      <c r="FL337" s="124"/>
    </row>
    <row r="338" spans="1:168" s="31" customFormat="1" ht="12.75">
      <c r="A338" s="234"/>
      <c r="B338" s="235"/>
      <c r="C338" s="236"/>
      <c r="D338" s="333"/>
      <c r="E338" s="236"/>
      <c r="F338" s="334"/>
      <c r="G338" s="236"/>
      <c r="H338" s="334"/>
      <c r="I338" s="236"/>
      <c r="J338" s="334"/>
      <c r="K338" s="235"/>
      <c r="L338" s="235"/>
      <c r="M338" s="235"/>
      <c r="N338" s="235"/>
      <c r="O338" s="235"/>
      <c r="P338" s="235"/>
      <c r="Q338" s="335"/>
      <c r="R338" s="235"/>
      <c r="S338" s="335"/>
      <c r="T338" s="336"/>
      <c r="U338" s="338"/>
      <c r="V338" s="339"/>
      <c r="W338" s="339"/>
      <c r="X338" s="235"/>
      <c r="Y338" s="235"/>
      <c r="Z338" s="235"/>
      <c r="AA338" s="236"/>
      <c r="AB338" s="334"/>
      <c r="AC338" s="235"/>
      <c r="AD338" s="235"/>
      <c r="AE338" s="235"/>
      <c r="AF338" s="235"/>
      <c r="AG338" s="235"/>
      <c r="AH338" s="29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2"/>
      <c r="CA338" s="122"/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2"/>
      <c r="CP338" s="122"/>
      <c r="CQ338" s="122"/>
      <c r="CR338" s="122"/>
      <c r="CS338" s="123"/>
      <c r="CT338" s="123"/>
      <c r="CU338" s="123"/>
      <c r="CV338" s="123"/>
      <c r="CW338" s="123"/>
      <c r="CX338" s="123"/>
      <c r="CY338" s="123"/>
      <c r="CZ338" s="124"/>
      <c r="DA338" s="124"/>
      <c r="DB338" s="124"/>
      <c r="DC338" s="124"/>
      <c r="DD338" s="124"/>
      <c r="DE338" s="124"/>
      <c r="DF338" s="124"/>
      <c r="DG338" s="124"/>
      <c r="DH338" s="124"/>
      <c r="DI338" s="124"/>
      <c r="DJ338" s="124"/>
      <c r="DK338" s="124"/>
      <c r="DL338" s="124"/>
      <c r="DM338" s="124"/>
      <c r="DN338" s="124"/>
      <c r="DO338" s="124"/>
      <c r="DP338" s="124"/>
      <c r="DQ338" s="124"/>
      <c r="DR338" s="124"/>
      <c r="DS338" s="124"/>
      <c r="DT338" s="124"/>
      <c r="DU338" s="124"/>
      <c r="DV338" s="124"/>
      <c r="DW338" s="124"/>
      <c r="DX338" s="124"/>
      <c r="DY338" s="124"/>
      <c r="DZ338" s="124"/>
      <c r="EA338" s="124"/>
      <c r="EB338" s="124"/>
      <c r="EC338" s="124"/>
      <c r="ED338" s="124"/>
      <c r="EE338" s="124"/>
      <c r="EF338" s="124"/>
      <c r="EG338" s="124"/>
      <c r="EH338" s="124"/>
      <c r="EI338" s="124"/>
      <c r="EJ338" s="124"/>
      <c r="EK338" s="124"/>
      <c r="EL338" s="124"/>
      <c r="EM338" s="124"/>
      <c r="EN338" s="124"/>
      <c r="EO338" s="124"/>
      <c r="EP338" s="124"/>
      <c r="EQ338" s="124"/>
      <c r="ER338" s="124"/>
      <c r="ES338" s="124"/>
      <c r="ET338" s="124"/>
      <c r="EU338" s="124"/>
      <c r="EV338" s="124"/>
      <c r="EW338" s="124"/>
      <c r="EX338" s="124"/>
      <c r="EY338" s="124"/>
      <c r="EZ338" s="124"/>
      <c r="FA338" s="124"/>
      <c r="FB338" s="124"/>
      <c r="FC338" s="124"/>
      <c r="FD338" s="124"/>
      <c r="FE338" s="124"/>
      <c r="FF338" s="124"/>
      <c r="FG338" s="124"/>
      <c r="FH338" s="124"/>
      <c r="FI338" s="124"/>
      <c r="FJ338" s="124"/>
      <c r="FK338" s="124"/>
      <c r="FL338" s="124"/>
    </row>
    <row r="339" spans="1:168" s="31" customFormat="1" ht="80.25" customHeight="1">
      <c r="A339" s="234"/>
      <c r="B339" s="235"/>
      <c r="C339" s="236"/>
      <c r="D339" s="333"/>
      <c r="E339" s="236"/>
      <c r="F339" s="334"/>
      <c r="G339" s="236"/>
      <c r="H339" s="334"/>
      <c r="I339" s="236"/>
      <c r="J339" s="334"/>
      <c r="K339" s="235"/>
      <c r="L339" s="235"/>
      <c r="M339" s="235"/>
      <c r="N339" s="235"/>
      <c r="O339" s="235"/>
      <c r="P339" s="79" t="s">
        <v>1144</v>
      </c>
      <c r="Q339" s="80" t="s">
        <v>165</v>
      </c>
      <c r="R339" s="79">
        <v>3</v>
      </c>
      <c r="S339" s="80"/>
      <c r="T339" s="83">
        <v>0.3973</v>
      </c>
      <c r="U339" s="103">
        <f>T339/R339*1000000</f>
        <v>132433.3333333333</v>
      </c>
      <c r="V339" s="136">
        <v>42767</v>
      </c>
      <c r="W339" s="136">
        <v>43009</v>
      </c>
      <c r="X339" s="89" t="s">
        <v>752</v>
      </c>
      <c r="Y339" s="89" t="s">
        <v>735</v>
      </c>
      <c r="Z339" s="80" t="s">
        <v>753</v>
      </c>
      <c r="AA339" s="86">
        <v>300</v>
      </c>
      <c r="AB339" s="82"/>
      <c r="AC339" s="83">
        <f>AD339*AA339/1000000</f>
        <v>1.2</v>
      </c>
      <c r="AD339" s="83">
        <v>4000</v>
      </c>
      <c r="AE339" s="90"/>
      <c r="AF339" s="90"/>
      <c r="AG339" s="235"/>
      <c r="AH339" s="29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2"/>
      <c r="AZ339" s="122"/>
      <c r="BA339" s="122"/>
      <c r="BB339" s="122"/>
      <c r="BC339" s="122"/>
      <c r="BD339" s="122"/>
      <c r="BE339" s="122"/>
      <c r="BF339" s="122"/>
      <c r="BG339" s="122"/>
      <c r="BH339" s="122"/>
      <c r="BI339" s="122"/>
      <c r="BJ339" s="122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22"/>
      <c r="BU339" s="122"/>
      <c r="BV339" s="122"/>
      <c r="BW339" s="122"/>
      <c r="BX339" s="122"/>
      <c r="BY339" s="122"/>
      <c r="BZ339" s="122"/>
      <c r="CA339" s="122"/>
      <c r="CB339" s="122"/>
      <c r="CC339" s="122"/>
      <c r="CD339" s="122"/>
      <c r="CE339" s="122"/>
      <c r="CF339" s="122"/>
      <c r="CG339" s="122"/>
      <c r="CH339" s="122"/>
      <c r="CI339" s="122"/>
      <c r="CJ339" s="122"/>
      <c r="CK339" s="122"/>
      <c r="CL339" s="122"/>
      <c r="CM339" s="122"/>
      <c r="CN339" s="122"/>
      <c r="CO339" s="122"/>
      <c r="CP339" s="122"/>
      <c r="CQ339" s="122"/>
      <c r="CR339" s="122"/>
      <c r="CS339" s="123"/>
      <c r="CT339" s="123"/>
      <c r="CU339" s="123"/>
      <c r="CV339" s="123"/>
      <c r="CW339" s="123"/>
      <c r="CX339" s="123"/>
      <c r="CY339" s="123"/>
      <c r="CZ339" s="124"/>
      <c r="DA339" s="124"/>
      <c r="DB339" s="124"/>
      <c r="DC339" s="124"/>
      <c r="DD339" s="124"/>
      <c r="DE339" s="124"/>
      <c r="DF339" s="124"/>
      <c r="DG339" s="124"/>
      <c r="DH339" s="124"/>
      <c r="DI339" s="124"/>
      <c r="DJ339" s="124"/>
      <c r="DK339" s="124"/>
      <c r="DL339" s="124"/>
      <c r="DM339" s="124"/>
      <c r="DN339" s="124"/>
      <c r="DO339" s="124"/>
      <c r="DP339" s="124"/>
      <c r="DQ339" s="124"/>
      <c r="DR339" s="124"/>
      <c r="DS339" s="124"/>
      <c r="DT339" s="124"/>
      <c r="DU339" s="124"/>
      <c r="DV339" s="124"/>
      <c r="DW339" s="124"/>
      <c r="DX339" s="124"/>
      <c r="DY339" s="124"/>
      <c r="DZ339" s="124"/>
      <c r="EA339" s="124"/>
      <c r="EB339" s="124"/>
      <c r="EC339" s="124"/>
      <c r="ED339" s="124"/>
      <c r="EE339" s="124"/>
      <c r="EF339" s="124"/>
      <c r="EG339" s="124"/>
      <c r="EH339" s="124"/>
      <c r="EI339" s="124"/>
      <c r="EJ339" s="124"/>
      <c r="EK339" s="124"/>
      <c r="EL339" s="124"/>
      <c r="EM339" s="124"/>
      <c r="EN339" s="124"/>
      <c r="EO339" s="124"/>
      <c r="EP339" s="124"/>
      <c r="EQ339" s="124"/>
      <c r="ER339" s="124"/>
      <c r="ES339" s="124"/>
      <c r="ET339" s="124"/>
      <c r="EU339" s="124"/>
      <c r="EV339" s="124"/>
      <c r="EW339" s="124"/>
      <c r="EX339" s="124"/>
      <c r="EY339" s="124"/>
      <c r="EZ339" s="124"/>
      <c r="FA339" s="124"/>
      <c r="FB339" s="124"/>
      <c r="FC339" s="124"/>
      <c r="FD339" s="124"/>
      <c r="FE339" s="124"/>
      <c r="FF339" s="124"/>
      <c r="FG339" s="124"/>
      <c r="FH339" s="124"/>
      <c r="FI339" s="124"/>
      <c r="FJ339" s="124"/>
      <c r="FK339" s="124"/>
      <c r="FL339" s="124"/>
    </row>
    <row r="340" spans="1:168" s="31" customFormat="1" ht="12.75">
      <c r="A340" s="234">
        <v>34</v>
      </c>
      <c r="B340" s="235" t="s">
        <v>616</v>
      </c>
      <c r="C340" s="236">
        <v>1.6</v>
      </c>
      <c r="D340" s="333">
        <v>25600</v>
      </c>
      <c r="E340" s="236">
        <v>0.48</v>
      </c>
      <c r="F340" s="334">
        <f>E340/C340*100</f>
        <v>30</v>
      </c>
      <c r="G340" s="236">
        <v>1.28</v>
      </c>
      <c r="H340" s="334">
        <f>G340/C340*100</f>
        <v>80</v>
      </c>
      <c r="I340" s="236">
        <v>0.9</v>
      </c>
      <c r="J340" s="334">
        <f>I340/C340*100</f>
        <v>56.25</v>
      </c>
      <c r="K340" s="235" t="s">
        <v>617</v>
      </c>
      <c r="L340" s="235" t="s">
        <v>618</v>
      </c>
      <c r="M340" s="235"/>
      <c r="N340" s="235"/>
      <c r="O340" s="235" t="s">
        <v>617</v>
      </c>
      <c r="P340" s="235" t="s">
        <v>1078</v>
      </c>
      <c r="Q340" s="335" t="s">
        <v>165</v>
      </c>
      <c r="R340" s="235">
        <v>12</v>
      </c>
      <c r="S340" s="335"/>
      <c r="T340" s="336">
        <v>0.5517</v>
      </c>
      <c r="U340" s="338">
        <f>T340/R340*1000000</f>
        <v>45974.99999999999</v>
      </c>
      <c r="V340" s="339">
        <v>42767</v>
      </c>
      <c r="W340" s="339">
        <v>43009</v>
      </c>
      <c r="X340" s="235"/>
      <c r="Y340" s="235"/>
      <c r="Z340" s="235"/>
      <c r="AA340" s="236"/>
      <c r="AB340" s="334"/>
      <c r="AC340" s="235"/>
      <c r="AD340" s="235"/>
      <c r="AE340" s="235"/>
      <c r="AF340" s="235"/>
      <c r="AG340" s="235" t="s">
        <v>1168</v>
      </c>
      <c r="AH340" s="29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  <c r="BH340" s="122"/>
      <c r="BI340" s="122"/>
      <c r="BJ340" s="122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2"/>
      <c r="BU340" s="122"/>
      <c r="BV340" s="122"/>
      <c r="BW340" s="122"/>
      <c r="BX340" s="122"/>
      <c r="BY340" s="122"/>
      <c r="BZ340" s="122"/>
      <c r="CA340" s="122"/>
      <c r="CB340" s="122"/>
      <c r="CC340" s="122"/>
      <c r="CD340" s="122"/>
      <c r="CE340" s="122"/>
      <c r="CF340" s="122"/>
      <c r="CG340" s="122"/>
      <c r="CH340" s="122"/>
      <c r="CI340" s="122"/>
      <c r="CJ340" s="122"/>
      <c r="CK340" s="122"/>
      <c r="CL340" s="122"/>
      <c r="CM340" s="122"/>
      <c r="CN340" s="122"/>
      <c r="CO340" s="122"/>
      <c r="CP340" s="122"/>
      <c r="CQ340" s="122"/>
      <c r="CR340" s="122"/>
      <c r="CS340" s="123"/>
      <c r="CT340" s="123"/>
      <c r="CU340" s="123"/>
      <c r="CV340" s="123"/>
      <c r="CW340" s="123"/>
      <c r="CX340" s="123"/>
      <c r="CY340" s="123"/>
      <c r="CZ340" s="124"/>
      <c r="DA340" s="124"/>
      <c r="DB340" s="124"/>
      <c r="DC340" s="124"/>
      <c r="DD340" s="124"/>
      <c r="DE340" s="124"/>
      <c r="DF340" s="124"/>
      <c r="DG340" s="124"/>
      <c r="DH340" s="124"/>
      <c r="DI340" s="124"/>
      <c r="DJ340" s="124"/>
      <c r="DK340" s="124"/>
      <c r="DL340" s="124"/>
      <c r="DM340" s="124"/>
      <c r="DN340" s="124"/>
      <c r="DO340" s="124"/>
      <c r="DP340" s="124"/>
      <c r="DQ340" s="124"/>
      <c r="DR340" s="124"/>
      <c r="DS340" s="124"/>
      <c r="DT340" s="124"/>
      <c r="DU340" s="124"/>
      <c r="DV340" s="124"/>
      <c r="DW340" s="124"/>
      <c r="DX340" s="124"/>
      <c r="DY340" s="124"/>
      <c r="DZ340" s="124"/>
      <c r="EA340" s="124"/>
      <c r="EB340" s="124"/>
      <c r="EC340" s="124"/>
      <c r="ED340" s="124"/>
      <c r="EE340" s="124"/>
      <c r="EF340" s="124"/>
      <c r="EG340" s="124"/>
      <c r="EH340" s="124"/>
      <c r="EI340" s="124"/>
      <c r="EJ340" s="124"/>
      <c r="EK340" s="124"/>
      <c r="EL340" s="124"/>
      <c r="EM340" s="124"/>
      <c r="EN340" s="124"/>
      <c r="EO340" s="124"/>
      <c r="EP340" s="124"/>
      <c r="EQ340" s="124"/>
      <c r="ER340" s="124"/>
      <c r="ES340" s="124"/>
      <c r="ET340" s="124"/>
      <c r="EU340" s="124"/>
      <c r="EV340" s="124"/>
      <c r="EW340" s="124"/>
      <c r="EX340" s="124"/>
      <c r="EY340" s="124"/>
      <c r="EZ340" s="124"/>
      <c r="FA340" s="124"/>
      <c r="FB340" s="124"/>
      <c r="FC340" s="124"/>
      <c r="FD340" s="124"/>
      <c r="FE340" s="124"/>
      <c r="FF340" s="124"/>
      <c r="FG340" s="124"/>
      <c r="FH340" s="124"/>
      <c r="FI340" s="124"/>
      <c r="FJ340" s="124"/>
      <c r="FK340" s="124"/>
      <c r="FL340" s="124"/>
    </row>
    <row r="341" spans="1:168" s="31" customFormat="1" ht="51" customHeight="1">
      <c r="A341" s="234"/>
      <c r="B341" s="235"/>
      <c r="C341" s="236"/>
      <c r="D341" s="333"/>
      <c r="E341" s="236"/>
      <c r="F341" s="334"/>
      <c r="G341" s="236"/>
      <c r="H341" s="334"/>
      <c r="I341" s="236"/>
      <c r="J341" s="334"/>
      <c r="K341" s="235"/>
      <c r="L341" s="235"/>
      <c r="M341" s="235"/>
      <c r="N341" s="235"/>
      <c r="O341" s="235"/>
      <c r="P341" s="235"/>
      <c r="Q341" s="335"/>
      <c r="R341" s="235"/>
      <c r="S341" s="335"/>
      <c r="T341" s="336"/>
      <c r="U341" s="338"/>
      <c r="V341" s="339"/>
      <c r="W341" s="339"/>
      <c r="X341" s="235"/>
      <c r="Y341" s="235"/>
      <c r="Z341" s="235"/>
      <c r="AA341" s="236"/>
      <c r="AB341" s="334"/>
      <c r="AC341" s="235"/>
      <c r="AD341" s="235"/>
      <c r="AE341" s="235"/>
      <c r="AF341" s="235"/>
      <c r="AG341" s="235"/>
      <c r="AH341" s="29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2"/>
      <c r="AZ341" s="122"/>
      <c r="BA341" s="122"/>
      <c r="BB341" s="122"/>
      <c r="BC341" s="122"/>
      <c r="BD341" s="122"/>
      <c r="BE341" s="122"/>
      <c r="BF341" s="122"/>
      <c r="BG341" s="122"/>
      <c r="BH341" s="122"/>
      <c r="BI341" s="122"/>
      <c r="BJ341" s="122"/>
      <c r="BK341" s="122"/>
      <c r="BL341" s="122"/>
      <c r="BM341" s="122"/>
      <c r="BN341" s="122"/>
      <c r="BO341" s="122"/>
      <c r="BP341" s="122"/>
      <c r="BQ341" s="122"/>
      <c r="BR341" s="122"/>
      <c r="BS341" s="122"/>
      <c r="BT341" s="122"/>
      <c r="BU341" s="122"/>
      <c r="BV341" s="122"/>
      <c r="BW341" s="122"/>
      <c r="BX341" s="122"/>
      <c r="BY341" s="122"/>
      <c r="BZ341" s="122"/>
      <c r="CA341" s="122"/>
      <c r="CB341" s="122"/>
      <c r="CC341" s="122"/>
      <c r="CD341" s="122"/>
      <c r="CE341" s="122"/>
      <c r="CF341" s="122"/>
      <c r="CG341" s="122"/>
      <c r="CH341" s="122"/>
      <c r="CI341" s="122"/>
      <c r="CJ341" s="122"/>
      <c r="CK341" s="122"/>
      <c r="CL341" s="122"/>
      <c r="CM341" s="122"/>
      <c r="CN341" s="122"/>
      <c r="CO341" s="122"/>
      <c r="CP341" s="122"/>
      <c r="CQ341" s="122"/>
      <c r="CR341" s="122"/>
      <c r="CS341" s="123"/>
      <c r="CT341" s="123"/>
      <c r="CU341" s="123"/>
      <c r="CV341" s="123"/>
      <c r="CW341" s="123"/>
      <c r="CX341" s="123"/>
      <c r="CY341" s="123"/>
      <c r="CZ341" s="124"/>
      <c r="DA341" s="124"/>
      <c r="DB341" s="124"/>
      <c r="DC341" s="124"/>
      <c r="DD341" s="124"/>
      <c r="DE341" s="124"/>
      <c r="DF341" s="124"/>
      <c r="DG341" s="124"/>
      <c r="DH341" s="124"/>
      <c r="DI341" s="124"/>
      <c r="DJ341" s="124"/>
      <c r="DK341" s="124"/>
      <c r="DL341" s="124"/>
      <c r="DM341" s="124"/>
      <c r="DN341" s="124"/>
      <c r="DO341" s="124"/>
      <c r="DP341" s="124"/>
      <c r="DQ341" s="124"/>
      <c r="DR341" s="124"/>
      <c r="DS341" s="124"/>
      <c r="DT341" s="124"/>
      <c r="DU341" s="124"/>
      <c r="DV341" s="124"/>
      <c r="DW341" s="124"/>
      <c r="DX341" s="124"/>
      <c r="DY341" s="124"/>
      <c r="DZ341" s="124"/>
      <c r="EA341" s="124"/>
      <c r="EB341" s="124"/>
      <c r="EC341" s="124"/>
      <c r="ED341" s="124"/>
      <c r="EE341" s="124"/>
      <c r="EF341" s="124"/>
      <c r="EG341" s="124"/>
      <c r="EH341" s="124"/>
      <c r="EI341" s="124"/>
      <c r="EJ341" s="124"/>
      <c r="EK341" s="124"/>
      <c r="EL341" s="124"/>
      <c r="EM341" s="124"/>
      <c r="EN341" s="124"/>
      <c r="EO341" s="124"/>
      <c r="EP341" s="124"/>
      <c r="EQ341" s="124"/>
      <c r="ER341" s="124"/>
      <c r="ES341" s="124"/>
      <c r="ET341" s="124"/>
      <c r="EU341" s="124"/>
      <c r="EV341" s="124"/>
      <c r="EW341" s="124"/>
      <c r="EX341" s="124"/>
      <c r="EY341" s="124"/>
      <c r="EZ341" s="124"/>
      <c r="FA341" s="124"/>
      <c r="FB341" s="124"/>
      <c r="FC341" s="124"/>
      <c r="FD341" s="124"/>
      <c r="FE341" s="124"/>
      <c r="FF341" s="124"/>
      <c r="FG341" s="124"/>
      <c r="FH341" s="124"/>
      <c r="FI341" s="124"/>
      <c r="FJ341" s="124"/>
      <c r="FK341" s="124"/>
      <c r="FL341" s="124"/>
    </row>
    <row r="342" spans="1:168" s="31" customFormat="1" ht="88.5" customHeight="1">
      <c r="A342" s="234"/>
      <c r="B342" s="235"/>
      <c r="C342" s="236"/>
      <c r="D342" s="333"/>
      <c r="E342" s="236"/>
      <c r="F342" s="334"/>
      <c r="G342" s="236"/>
      <c r="H342" s="334"/>
      <c r="I342" s="236"/>
      <c r="J342" s="334"/>
      <c r="K342" s="235"/>
      <c r="L342" s="235"/>
      <c r="M342" s="235"/>
      <c r="N342" s="235"/>
      <c r="O342" s="235"/>
      <c r="P342" s="79" t="s">
        <v>1136</v>
      </c>
      <c r="Q342" s="80" t="s">
        <v>165</v>
      </c>
      <c r="R342" s="79">
        <v>4</v>
      </c>
      <c r="S342" s="80"/>
      <c r="T342" s="83">
        <v>0.0546</v>
      </c>
      <c r="U342" s="103">
        <f>T342/R342*1000000</f>
        <v>13650</v>
      </c>
      <c r="V342" s="136">
        <v>42767</v>
      </c>
      <c r="W342" s="136">
        <v>43009</v>
      </c>
      <c r="X342" s="89"/>
      <c r="Y342" s="79"/>
      <c r="Z342" s="80"/>
      <c r="AA342" s="86"/>
      <c r="AB342" s="82"/>
      <c r="AC342" s="83"/>
      <c r="AD342" s="83"/>
      <c r="AE342" s="90"/>
      <c r="AF342" s="90"/>
      <c r="AG342" s="235"/>
      <c r="AH342" s="29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2"/>
      <c r="CA342" s="122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2"/>
      <c r="CP342" s="122"/>
      <c r="CQ342" s="122"/>
      <c r="CR342" s="122"/>
      <c r="CS342" s="123"/>
      <c r="CT342" s="123"/>
      <c r="CU342" s="123"/>
      <c r="CV342" s="123"/>
      <c r="CW342" s="123"/>
      <c r="CX342" s="123"/>
      <c r="CY342" s="123"/>
      <c r="CZ342" s="124"/>
      <c r="DA342" s="124"/>
      <c r="DB342" s="124"/>
      <c r="DC342" s="124"/>
      <c r="DD342" s="124"/>
      <c r="DE342" s="124"/>
      <c r="DF342" s="124"/>
      <c r="DG342" s="124"/>
      <c r="DH342" s="124"/>
      <c r="DI342" s="124"/>
      <c r="DJ342" s="124"/>
      <c r="DK342" s="124"/>
      <c r="DL342" s="124"/>
      <c r="DM342" s="124"/>
      <c r="DN342" s="124"/>
      <c r="DO342" s="124"/>
      <c r="DP342" s="124"/>
      <c r="DQ342" s="124"/>
      <c r="DR342" s="124"/>
      <c r="DS342" s="124"/>
      <c r="DT342" s="124"/>
      <c r="DU342" s="124"/>
      <c r="DV342" s="124"/>
      <c r="DW342" s="124"/>
      <c r="DX342" s="124"/>
      <c r="DY342" s="124"/>
      <c r="DZ342" s="124"/>
      <c r="EA342" s="124"/>
      <c r="EB342" s="124"/>
      <c r="EC342" s="124"/>
      <c r="ED342" s="124"/>
      <c r="EE342" s="124"/>
      <c r="EF342" s="124"/>
      <c r="EG342" s="124"/>
      <c r="EH342" s="124"/>
      <c r="EI342" s="124"/>
      <c r="EJ342" s="124"/>
      <c r="EK342" s="124"/>
      <c r="EL342" s="124"/>
      <c r="EM342" s="124"/>
      <c r="EN342" s="124"/>
      <c r="EO342" s="124"/>
      <c r="EP342" s="124"/>
      <c r="EQ342" s="124"/>
      <c r="ER342" s="124"/>
      <c r="ES342" s="124"/>
      <c r="ET342" s="124"/>
      <c r="EU342" s="124"/>
      <c r="EV342" s="124"/>
      <c r="EW342" s="124"/>
      <c r="EX342" s="124"/>
      <c r="EY342" s="124"/>
      <c r="EZ342" s="124"/>
      <c r="FA342" s="124"/>
      <c r="FB342" s="124"/>
      <c r="FC342" s="124"/>
      <c r="FD342" s="124"/>
      <c r="FE342" s="124"/>
      <c r="FF342" s="124"/>
      <c r="FG342" s="124"/>
      <c r="FH342" s="124"/>
      <c r="FI342" s="124"/>
      <c r="FJ342" s="124"/>
      <c r="FK342" s="124"/>
      <c r="FL342" s="124"/>
    </row>
    <row r="343" spans="1:168" s="31" customFormat="1" ht="25.5">
      <c r="A343" s="234"/>
      <c r="B343" s="235"/>
      <c r="C343" s="236"/>
      <c r="D343" s="333"/>
      <c r="E343" s="236"/>
      <c r="F343" s="334"/>
      <c r="G343" s="236"/>
      <c r="H343" s="334"/>
      <c r="I343" s="236"/>
      <c r="J343" s="334"/>
      <c r="K343" s="235"/>
      <c r="L343" s="235"/>
      <c r="M343" s="235"/>
      <c r="N343" s="235"/>
      <c r="O343" s="235"/>
      <c r="P343" s="79" t="s">
        <v>334</v>
      </c>
      <c r="Q343" s="80" t="s">
        <v>165</v>
      </c>
      <c r="R343" s="79">
        <v>1</v>
      </c>
      <c r="S343" s="80"/>
      <c r="T343" s="83">
        <v>0.1324</v>
      </c>
      <c r="U343" s="103">
        <f>T343/R343*1000000</f>
        <v>132400</v>
      </c>
      <c r="V343" s="136">
        <v>42767</v>
      </c>
      <c r="W343" s="136">
        <v>43009</v>
      </c>
      <c r="X343" s="89"/>
      <c r="Y343" s="79"/>
      <c r="Z343" s="80"/>
      <c r="AA343" s="86"/>
      <c r="AB343" s="82"/>
      <c r="AC343" s="83"/>
      <c r="AD343" s="83"/>
      <c r="AE343" s="90"/>
      <c r="AF343" s="90"/>
      <c r="AG343" s="235"/>
      <c r="AH343" s="29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2"/>
      <c r="CA343" s="122"/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2"/>
      <c r="CP343" s="122"/>
      <c r="CQ343" s="122"/>
      <c r="CR343" s="122"/>
      <c r="CS343" s="123"/>
      <c r="CT343" s="123"/>
      <c r="CU343" s="123"/>
      <c r="CV343" s="123"/>
      <c r="CW343" s="123"/>
      <c r="CX343" s="123"/>
      <c r="CY343" s="123"/>
      <c r="CZ343" s="124"/>
      <c r="DA343" s="124"/>
      <c r="DB343" s="124"/>
      <c r="DC343" s="124"/>
      <c r="DD343" s="124"/>
      <c r="DE343" s="124"/>
      <c r="DF343" s="124"/>
      <c r="DG343" s="124"/>
      <c r="DH343" s="124"/>
      <c r="DI343" s="124"/>
      <c r="DJ343" s="124"/>
      <c r="DK343" s="124"/>
      <c r="DL343" s="124"/>
      <c r="DM343" s="124"/>
      <c r="DN343" s="124"/>
      <c r="DO343" s="124"/>
      <c r="DP343" s="124"/>
      <c r="DQ343" s="124"/>
      <c r="DR343" s="124"/>
      <c r="DS343" s="124"/>
      <c r="DT343" s="124"/>
      <c r="DU343" s="124"/>
      <c r="DV343" s="124"/>
      <c r="DW343" s="124"/>
      <c r="DX343" s="124"/>
      <c r="DY343" s="124"/>
      <c r="DZ343" s="124"/>
      <c r="EA343" s="124"/>
      <c r="EB343" s="124"/>
      <c r="EC343" s="124"/>
      <c r="ED343" s="124"/>
      <c r="EE343" s="124"/>
      <c r="EF343" s="124"/>
      <c r="EG343" s="124"/>
      <c r="EH343" s="124"/>
      <c r="EI343" s="124"/>
      <c r="EJ343" s="124"/>
      <c r="EK343" s="124"/>
      <c r="EL343" s="124"/>
      <c r="EM343" s="124"/>
      <c r="EN343" s="124"/>
      <c r="EO343" s="124"/>
      <c r="EP343" s="124"/>
      <c r="EQ343" s="124"/>
      <c r="ER343" s="124"/>
      <c r="ES343" s="124"/>
      <c r="ET343" s="124"/>
      <c r="EU343" s="124"/>
      <c r="EV343" s="124"/>
      <c r="EW343" s="124"/>
      <c r="EX343" s="124"/>
      <c r="EY343" s="124"/>
      <c r="EZ343" s="124"/>
      <c r="FA343" s="124"/>
      <c r="FB343" s="124"/>
      <c r="FC343" s="124"/>
      <c r="FD343" s="124"/>
      <c r="FE343" s="124"/>
      <c r="FF343" s="124"/>
      <c r="FG343" s="124"/>
      <c r="FH343" s="124"/>
      <c r="FI343" s="124"/>
      <c r="FJ343" s="124"/>
      <c r="FK343" s="124"/>
      <c r="FL343" s="124"/>
    </row>
    <row r="344" spans="1:168" s="31" customFormat="1" ht="54" customHeight="1">
      <c r="A344" s="234"/>
      <c r="B344" s="235"/>
      <c r="C344" s="236"/>
      <c r="D344" s="333"/>
      <c r="E344" s="236"/>
      <c r="F344" s="334"/>
      <c r="G344" s="236"/>
      <c r="H344" s="334"/>
      <c r="I344" s="236"/>
      <c r="J344" s="334"/>
      <c r="K344" s="235"/>
      <c r="L344" s="235"/>
      <c r="M344" s="235"/>
      <c r="N344" s="235"/>
      <c r="O344" s="235"/>
      <c r="P344" s="79" t="s">
        <v>1054</v>
      </c>
      <c r="Q344" s="80" t="s">
        <v>324</v>
      </c>
      <c r="R344" s="79">
        <v>825</v>
      </c>
      <c r="S344" s="80"/>
      <c r="T344" s="83">
        <v>0.5367</v>
      </c>
      <c r="U344" s="103">
        <f>T344/R344*1000000</f>
        <v>650.5454545454545</v>
      </c>
      <c r="V344" s="136">
        <v>42768</v>
      </c>
      <c r="W344" s="136">
        <v>43010</v>
      </c>
      <c r="X344" s="89"/>
      <c r="Y344" s="79"/>
      <c r="Z344" s="80"/>
      <c r="AA344" s="86"/>
      <c r="AB344" s="82"/>
      <c r="AC344" s="83"/>
      <c r="AD344" s="83"/>
      <c r="AE344" s="90"/>
      <c r="AF344" s="90"/>
      <c r="AG344" s="235"/>
      <c r="AH344" s="29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  <c r="BH344" s="122"/>
      <c r="BI344" s="122"/>
      <c r="BJ344" s="122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2"/>
      <c r="CA344" s="122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2"/>
      <c r="CP344" s="122"/>
      <c r="CQ344" s="122"/>
      <c r="CR344" s="122"/>
      <c r="CS344" s="123"/>
      <c r="CT344" s="123"/>
      <c r="CU344" s="123"/>
      <c r="CV344" s="123"/>
      <c r="CW344" s="123"/>
      <c r="CX344" s="123"/>
      <c r="CY344" s="123"/>
      <c r="CZ344" s="124"/>
      <c r="DA344" s="124"/>
      <c r="DB344" s="124"/>
      <c r="DC344" s="124"/>
      <c r="DD344" s="124"/>
      <c r="DE344" s="124"/>
      <c r="DF344" s="124"/>
      <c r="DG344" s="124"/>
      <c r="DH344" s="124"/>
      <c r="DI344" s="124"/>
      <c r="DJ344" s="124"/>
      <c r="DK344" s="124"/>
      <c r="DL344" s="124"/>
      <c r="DM344" s="124"/>
      <c r="DN344" s="124"/>
      <c r="DO344" s="124"/>
      <c r="DP344" s="124"/>
      <c r="DQ344" s="124"/>
      <c r="DR344" s="124"/>
      <c r="DS344" s="124"/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4"/>
      <c r="EF344" s="124"/>
      <c r="EG344" s="124"/>
      <c r="EH344" s="124"/>
      <c r="EI344" s="124"/>
      <c r="EJ344" s="124"/>
      <c r="EK344" s="124"/>
      <c r="EL344" s="124"/>
      <c r="EM344" s="124"/>
      <c r="EN344" s="124"/>
      <c r="EO344" s="124"/>
      <c r="EP344" s="124"/>
      <c r="EQ344" s="124"/>
      <c r="ER344" s="124"/>
      <c r="ES344" s="124"/>
      <c r="ET344" s="124"/>
      <c r="EU344" s="124"/>
      <c r="EV344" s="124"/>
      <c r="EW344" s="124"/>
      <c r="EX344" s="124"/>
      <c r="EY344" s="124"/>
      <c r="EZ344" s="124"/>
      <c r="FA344" s="124"/>
      <c r="FB344" s="124"/>
      <c r="FC344" s="124"/>
      <c r="FD344" s="124"/>
      <c r="FE344" s="124"/>
      <c r="FF344" s="124"/>
      <c r="FG344" s="124"/>
      <c r="FH344" s="124"/>
      <c r="FI344" s="124"/>
      <c r="FJ344" s="124"/>
      <c r="FK344" s="124"/>
      <c r="FL344" s="124"/>
    </row>
    <row r="345" spans="1:168" s="31" customFormat="1" ht="104.25" customHeight="1">
      <c r="A345" s="234"/>
      <c r="B345" s="235"/>
      <c r="C345" s="236"/>
      <c r="D345" s="333"/>
      <c r="E345" s="236"/>
      <c r="F345" s="334"/>
      <c r="G345" s="236"/>
      <c r="H345" s="334"/>
      <c r="I345" s="236"/>
      <c r="J345" s="334"/>
      <c r="K345" s="235"/>
      <c r="L345" s="235"/>
      <c r="M345" s="235"/>
      <c r="N345" s="235"/>
      <c r="O345" s="235"/>
      <c r="P345" s="79" t="s">
        <v>1169</v>
      </c>
      <c r="Q345" s="80" t="s">
        <v>165</v>
      </c>
      <c r="R345" s="79">
        <v>1</v>
      </c>
      <c r="S345" s="80"/>
      <c r="T345" s="83">
        <v>0.0829</v>
      </c>
      <c r="U345" s="103">
        <f>T345/R345*1000000</f>
        <v>82900</v>
      </c>
      <c r="V345" s="136">
        <v>42767</v>
      </c>
      <c r="W345" s="136">
        <v>43009</v>
      </c>
      <c r="X345" s="89"/>
      <c r="Y345" s="79"/>
      <c r="Z345" s="80"/>
      <c r="AA345" s="86"/>
      <c r="AB345" s="82"/>
      <c r="AC345" s="83"/>
      <c r="AD345" s="83"/>
      <c r="AE345" s="90"/>
      <c r="AF345" s="90"/>
      <c r="AG345" s="235"/>
      <c r="AH345" s="29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2"/>
      <c r="CA345" s="122"/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3"/>
      <c r="CT345" s="123"/>
      <c r="CU345" s="123"/>
      <c r="CV345" s="123"/>
      <c r="CW345" s="123"/>
      <c r="CX345" s="123"/>
      <c r="CY345" s="123"/>
      <c r="CZ345" s="124"/>
      <c r="DA345" s="124"/>
      <c r="DB345" s="124"/>
      <c r="DC345" s="124"/>
      <c r="DD345" s="124"/>
      <c r="DE345" s="124"/>
      <c r="DF345" s="124"/>
      <c r="DG345" s="124"/>
      <c r="DH345" s="124"/>
      <c r="DI345" s="124"/>
      <c r="DJ345" s="124"/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  <c r="EH345" s="124"/>
      <c r="EI345" s="124"/>
      <c r="EJ345" s="124"/>
      <c r="EK345" s="124"/>
      <c r="EL345" s="124"/>
      <c r="EM345" s="124"/>
      <c r="EN345" s="124"/>
      <c r="EO345" s="124"/>
      <c r="EP345" s="124"/>
      <c r="EQ345" s="124"/>
      <c r="ER345" s="124"/>
      <c r="ES345" s="124"/>
      <c r="ET345" s="124"/>
      <c r="EU345" s="124"/>
      <c r="EV345" s="124"/>
      <c r="EW345" s="124"/>
      <c r="EX345" s="124"/>
      <c r="EY345" s="124"/>
      <c r="EZ345" s="124"/>
      <c r="FA345" s="124"/>
      <c r="FB345" s="124"/>
      <c r="FC345" s="124"/>
      <c r="FD345" s="124"/>
      <c r="FE345" s="124"/>
      <c r="FF345" s="124"/>
      <c r="FG345" s="124"/>
      <c r="FH345" s="124"/>
      <c r="FI345" s="124"/>
      <c r="FJ345" s="124"/>
      <c r="FK345" s="124"/>
      <c r="FL345" s="124"/>
    </row>
    <row r="346" spans="1:168" s="31" customFormat="1" ht="25.5" customHeight="1">
      <c r="A346" s="234">
        <v>35</v>
      </c>
      <c r="B346" s="235" t="s">
        <v>619</v>
      </c>
      <c r="C346" s="236">
        <v>6.5</v>
      </c>
      <c r="D346" s="333">
        <v>104000</v>
      </c>
      <c r="E346" s="235">
        <v>2.925</v>
      </c>
      <c r="F346" s="334">
        <f>E346/C346*100</f>
        <v>44.99999999999999</v>
      </c>
      <c r="G346" s="236">
        <v>5.2</v>
      </c>
      <c r="H346" s="334">
        <f>G346/C346*100</f>
        <v>80</v>
      </c>
      <c r="I346" s="236">
        <v>5.3</v>
      </c>
      <c r="J346" s="334">
        <f>I346/C346*100</f>
        <v>81.53846153846153</v>
      </c>
      <c r="K346" s="235" t="s">
        <v>620</v>
      </c>
      <c r="L346" s="235" t="s">
        <v>621</v>
      </c>
      <c r="M346" s="235"/>
      <c r="N346" s="235"/>
      <c r="O346" s="235" t="s">
        <v>620</v>
      </c>
      <c r="P346" s="235" t="s">
        <v>1170</v>
      </c>
      <c r="Q346" s="335" t="s">
        <v>165</v>
      </c>
      <c r="R346" s="235">
        <v>20</v>
      </c>
      <c r="S346" s="335"/>
      <c r="T346" s="336">
        <v>0.107</v>
      </c>
      <c r="U346" s="338">
        <f>T346/R346*1000000</f>
        <v>5350</v>
      </c>
      <c r="V346" s="339">
        <v>42767</v>
      </c>
      <c r="W346" s="339">
        <v>43009</v>
      </c>
      <c r="X346" s="235"/>
      <c r="Y346" s="235"/>
      <c r="Z346" s="335"/>
      <c r="AA346" s="236"/>
      <c r="AB346" s="334"/>
      <c r="AC346" s="336"/>
      <c r="AD346" s="336"/>
      <c r="AE346" s="337"/>
      <c r="AF346" s="337"/>
      <c r="AG346" s="235" t="s">
        <v>326</v>
      </c>
      <c r="AH346" s="29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3"/>
      <c r="CT346" s="123"/>
      <c r="CU346" s="123"/>
      <c r="CV346" s="123"/>
      <c r="CW346" s="123"/>
      <c r="CX346" s="123"/>
      <c r="CY346" s="123"/>
      <c r="CZ346" s="124"/>
      <c r="DA346" s="124"/>
      <c r="DB346" s="124"/>
      <c r="DC346" s="124"/>
      <c r="DD346" s="124"/>
      <c r="DE346" s="124"/>
      <c r="DF346" s="124"/>
      <c r="DG346" s="124"/>
      <c r="DH346" s="124"/>
      <c r="DI346" s="124"/>
      <c r="DJ346" s="124"/>
      <c r="DK346" s="124"/>
      <c r="DL346" s="124"/>
      <c r="DM346" s="124"/>
      <c r="DN346" s="124"/>
      <c r="DO346" s="124"/>
      <c r="DP346" s="124"/>
      <c r="DQ346" s="124"/>
      <c r="DR346" s="124"/>
      <c r="DS346" s="124"/>
      <c r="DT346" s="124"/>
      <c r="DU346" s="124"/>
      <c r="DV346" s="124"/>
      <c r="DW346" s="124"/>
      <c r="DX346" s="124"/>
      <c r="DY346" s="124"/>
      <c r="DZ346" s="124"/>
      <c r="EA346" s="124"/>
      <c r="EB346" s="124"/>
      <c r="EC346" s="124"/>
      <c r="ED346" s="124"/>
      <c r="EE346" s="124"/>
      <c r="EF346" s="124"/>
      <c r="EG346" s="124"/>
      <c r="EH346" s="124"/>
      <c r="EI346" s="124"/>
      <c r="EJ346" s="124"/>
      <c r="EK346" s="124"/>
      <c r="EL346" s="124"/>
      <c r="EM346" s="124"/>
      <c r="EN346" s="124"/>
      <c r="EO346" s="124"/>
      <c r="EP346" s="124"/>
      <c r="EQ346" s="124"/>
      <c r="ER346" s="124"/>
      <c r="ES346" s="124"/>
      <c r="ET346" s="124"/>
      <c r="EU346" s="124"/>
      <c r="EV346" s="124"/>
      <c r="EW346" s="124"/>
      <c r="EX346" s="124"/>
      <c r="EY346" s="124"/>
      <c r="EZ346" s="124"/>
      <c r="FA346" s="124"/>
      <c r="FB346" s="124"/>
      <c r="FC346" s="124"/>
      <c r="FD346" s="124"/>
      <c r="FE346" s="124"/>
      <c r="FF346" s="124"/>
      <c r="FG346" s="124"/>
      <c r="FH346" s="124"/>
      <c r="FI346" s="124"/>
      <c r="FJ346" s="124"/>
      <c r="FK346" s="124"/>
      <c r="FL346" s="124"/>
    </row>
    <row r="347" spans="1:168" s="31" customFormat="1" ht="12.75">
      <c r="A347" s="234"/>
      <c r="B347" s="235"/>
      <c r="C347" s="236"/>
      <c r="D347" s="333"/>
      <c r="E347" s="235"/>
      <c r="F347" s="334"/>
      <c r="G347" s="236"/>
      <c r="H347" s="334"/>
      <c r="I347" s="236"/>
      <c r="J347" s="334"/>
      <c r="K347" s="235"/>
      <c r="L347" s="235"/>
      <c r="M347" s="235"/>
      <c r="N347" s="235"/>
      <c r="O347" s="235"/>
      <c r="P347" s="235"/>
      <c r="Q347" s="335"/>
      <c r="R347" s="235"/>
      <c r="S347" s="335"/>
      <c r="T347" s="336"/>
      <c r="U347" s="338"/>
      <c r="V347" s="339"/>
      <c r="W347" s="339"/>
      <c r="X347" s="235"/>
      <c r="Y347" s="235"/>
      <c r="Z347" s="335"/>
      <c r="AA347" s="236"/>
      <c r="AB347" s="334"/>
      <c r="AC347" s="336"/>
      <c r="AD347" s="336"/>
      <c r="AE347" s="337"/>
      <c r="AF347" s="337"/>
      <c r="AG347" s="235"/>
      <c r="AH347" s="29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2"/>
      <c r="CA347" s="122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3"/>
      <c r="CT347" s="123"/>
      <c r="CU347" s="123"/>
      <c r="CV347" s="123"/>
      <c r="CW347" s="123"/>
      <c r="CX347" s="123"/>
      <c r="CY347" s="123"/>
      <c r="CZ347" s="124"/>
      <c r="DA347" s="124"/>
      <c r="DB347" s="124"/>
      <c r="DC347" s="124"/>
      <c r="DD347" s="124"/>
      <c r="DE347" s="124"/>
      <c r="DF347" s="124"/>
      <c r="DG347" s="124"/>
      <c r="DH347" s="124"/>
      <c r="DI347" s="124"/>
      <c r="DJ347" s="124"/>
      <c r="DK347" s="124"/>
      <c r="DL347" s="124"/>
      <c r="DM347" s="124"/>
      <c r="DN347" s="124"/>
      <c r="DO347" s="124"/>
      <c r="DP347" s="124"/>
      <c r="DQ347" s="124"/>
      <c r="DR347" s="124"/>
      <c r="DS347" s="124"/>
      <c r="DT347" s="124"/>
      <c r="DU347" s="124"/>
      <c r="DV347" s="124"/>
      <c r="DW347" s="124"/>
      <c r="DX347" s="124"/>
      <c r="DY347" s="124"/>
      <c r="DZ347" s="124"/>
      <c r="EA347" s="124"/>
      <c r="EB347" s="124"/>
      <c r="EC347" s="124"/>
      <c r="ED347" s="124"/>
      <c r="EE347" s="124"/>
      <c r="EF347" s="124"/>
      <c r="EG347" s="124"/>
      <c r="EH347" s="124"/>
      <c r="EI347" s="124"/>
      <c r="EJ347" s="124"/>
      <c r="EK347" s="124"/>
      <c r="EL347" s="124"/>
      <c r="EM347" s="124"/>
      <c r="EN347" s="124"/>
      <c r="EO347" s="124"/>
      <c r="EP347" s="124"/>
      <c r="EQ347" s="124"/>
      <c r="ER347" s="124"/>
      <c r="ES347" s="124"/>
      <c r="ET347" s="124"/>
      <c r="EU347" s="124"/>
      <c r="EV347" s="124"/>
      <c r="EW347" s="124"/>
      <c r="EX347" s="124"/>
      <c r="EY347" s="124"/>
      <c r="EZ347" s="124"/>
      <c r="FA347" s="124"/>
      <c r="FB347" s="124"/>
      <c r="FC347" s="124"/>
      <c r="FD347" s="124"/>
      <c r="FE347" s="124"/>
      <c r="FF347" s="124"/>
      <c r="FG347" s="124"/>
      <c r="FH347" s="124"/>
      <c r="FI347" s="124"/>
      <c r="FJ347" s="124"/>
      <c r="FK347" s="124"/>
      <c r="FL347" s="124"/>
    </row>
    <row r="348" spans="1:168" s="31" customFormat="1" ht="58.5" customHeight="1">
      <c r="A348" s="234"/>
      <c r="B348" s="235"/>
      <c r="C348" s="236"/>
      <c r="D348" s="333"/>
      <c r="E348" s="235"/>
      <c r="F348" s="334"/>
      <c r="G348" s="236"/>
      <c r="H348" s="334"/>
      <c r="I348" s="236"/>
      <c r="J348" s="334"/>
      <c r="K348" s="235"/>
      <c r="L348" s="235"/>
      <c r="M348" s="235"/>
      <c r="N348" s="235"/>
      <c r="O348" s="235"/>
      <c r="P348" s="79" t="s">
        <v>1013</v>
      </c>
      <c r="Q348" s="80" t="s">
        <v>165</v>
      </c>
      <c r="R348" s="79">
        <v>14</v>
      </c>
      <c r="S348" s="80"/>
      <c r="T348" s="83">
        <v>0.6436</v>
      </c>
      <c r="U348" s="103">
        <f>T348/R348*1000000</f>
        <v>45971.428571428565</v>
      </c>
      <c r="V348" s="136">
        <v>42767</v>
      </c>
      <c r="W348" s="136">
        <v>43009</v>
      </c>
      <c r="X348" s="235"/>
      <c r="Y348" s="235"/>
      <c r="Z348" s="335"/>
      <c r="AA348" s="236"/>
      <c r="AB348" s="334"/>
      <c r="AC348" s="336"/>
      <c r="AD348" s="336"/>
      <c r="AE348" s="337"/>
      <c r="AF348" s="337"/>
      <c r="AG348" s="235"/>
      <c r="AH348" s="29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2"/>
      <c r="CP348" s="122"/>
      <c r="CQ348" s="122"/>
      <c r="CR348" s="122"/>
      <c r="CS348" s="123"/>
      <c r="CT348" s="123"/>
      <c r="CU348" s="123"/>
      <c r="CV348" s="123"/>
      <c r="CW348" s="123"/>
      <c r="CX348" s="123"/>
      <c r="CY348" s="123"/>
      <c r="CZ348" s="124"/>
      <c r="DA348" s="124"/>
      <c r="DB348" s="124"/>
      <c r="DC348" s="124"/>
      <c r="DD348" s="124"/>
      <c r="DE348" s="124"/>
      <c r="DF348" s="124"/>
      <c r="DG348" s="124"/>
      <c r="DH348" s="124"/>
      <c r="DI348" s="124"/>
      <c r="DJ348" s="124"/>
      <c r="DK348" s="124"/>
      <c r="DL348" s="124"/>
      <c r="DM348" s="124"/>
      <c r="DN348" s="124"/>
      <c r="DO348" s="124"/>
      <c r="DP348" s="124"/>
      <c r="DQ348" s="124"/>
      <c r="DR348" s="124"/>
      <c r="DS348" s="124"/>
      <c r="DT348" s="124"/>
      <c r="DU348" s="124"/>
      <c r="DV348" s="124"/>
      <c r="DW348" s="124"/>
      <c r="DX348" s="124"/>
      <c r="DY348" s="124"/>
      <c r="DZ348" s="124"/>
      <c r="EA348" s="124"/>
      <c r="EB348" s="124"/>
      <c r="EC348" s="124"/>
      <c r="ED348" s="124"/>
      <c r="EE348" s="124"/>
      <c r="EF348" s="124"/>
      <c r="EG348" s="124"/>
      <c r="EH348" s="124"/>
      <c r="EI348" s="124"/>
      <c r="EJ348" s="124"/>
      <c r="EK348" s="124"/>
      <c r="EL348" s="124"/>
      <c r="EM348" s="124"/>
      <c r="EN348" s="124"/>
      <c r="EO348" s="124"/>
      <c r="EP348" s="124"/>
      <c r="EQ348" s="124"/>
      <c r="ER348" s="124"/>
      <c r="ES348" s="124"/>
      <c r="ET348" s="124"/>
      <c r="EU348" s="124"/>
      <c r="EV348" s="124"/>
      <c r="EW348" s="124"/>
      <c r="EX348" s="124"/>
      <c r="EY348" s="124"/>
      <c r="EZ348" s="124"/>
      <c r="FA348" s="124"/>
      <c r="FB348" s="124"/>
      <c r="FC348" s="124"/>
      <c r="FD348" s="124"/>
      <c r="FE348" s="124"/>
      <c r="FF348" s="124"/>
      <c r="FG348" s="124"/>
      <c r="FH348" s="124"/>
      <c r="FI348" s="124"/>
      <c r="FJ348" s="124"/>
      <c r="FK348" s="124"/>
      <c r="FL348" s="124"/>
    </row>
    <row r="349" spans="1:168" s="31" customFormat="1" ht="96.75" customHeight="1">
      <c r="A349" s="234"/>
      <c r="B349" s="235"/>
      <c r="C349" s="236"/>
      <c r="D349" s="333"/>
      <c r="E349" s="235"/>
      <c r="F349" s="334"/>
      <c r="G349" s="236"/>
      <c r="H349" s="334"/>
      <c r="I349" s="236"/>
      <c r="J349" s="334"/>
      <c r="K349" s="235"/>
      <c r="L349" s="235"/>
      <c r="M349" s="235"/>
      <c r="N349" s="235"/>
      <c r="O349" s="235"/>
      <c r="P349" s="79" t="s">
        <v>1171</v>
      </c>
      <c r="Q349" s="80" t="s">
        <v>165</v>
      </c>
      <c r="R349" s="79">
        <v>2</v>
      </c>
      <c r="S349" s="80"/>
      <c r="T349" s="83">
        <v>0.1659</v>
      </c>
      <c r="U349" s="103">
        <f>T349/R349*1000000</f>
        <v>82950</v>
      </c>
      <c r="V349" s="136">
        <v>42767</v>
      </c>
      <c r="W349" s="136">
        <v>43009</v>
      </c>
      <c r="X349" s="235"/>
      <c r="Y349" s="235"/>
      <c r="Z349" s="335"/>
      <c r="AA349" s="236"/>
      <c r="AB349" s="334"/>
      <c r="AC349" s="336"/>
      <c r="AD349" s="336"/>
      <c r="AE349" s="337"/>
      <c r="AF349" s="337"/>
      <c r="AG349" s="235"/>
      <c r="AH349" s="29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2"/>
      <c r="CP349" s="122"/>
      <c r="CQ349" s="122"/>
      <c r="CR349" s="122"/>
      <c r="CS349" s="123"/>
      <c r="CT349" s="123"/>
      <c r="CU349" s="123"/>
      <c r="CV349" s="123"/>
      <c r="CW349" s="123"/>
      <c r="CX349" s="123"/>
      <c r="CY349" s="123"/>
      <c r="CZ349" s="124"/>
      <c r="DA349" s="124"/>
      <c r="DB349" s="124"/>
      <c r="DC349" s="124"/>
      <c r="DD349" s="124"/>
      <c r="DE349" s="124"/>
      <c r="DF349" s="124"/>
      <c r="DG349" s="124"/>
      <c r="DH349" s="124"/>
      <c r="DI349" s="124"/>
      <c r="DJ349" s="124"/>
      <c r="DK349" s="124"/>
      <c r="DL349" s="124"/>
      <c r="DM349" s="124"/>
      <c r="DN349" s="124"/>
      <c r="DO349" s="124"/>
      <c r="DP349" s="124"/>
      <c r="DQ349" s="124"/>
      <c r="DR349" s="124"/>
      <c r="DS349" s="124"/>
      <c r="DT349" s="124"/>
      <c r="DU349" s="124"/>
      <c r="DV349" s="124"/>
      <c r="DW349" s="124"/>
      <c r="DX349" s="124"/>
      <c r="DY349" s="124"/>
      <c r="DZ349" s="124"/>
      <c r="EA349" s="124"/>
      <c r="EB349" s="124"/>
      <c r="EC349" s="124"/>
      <c r="ED349" s="124"/>
      <c r="EE349" s="124"/>
      <c r="EF349" s="124"/>
      <c r="EG349" s="124"/>
      <c r="EH349" s="124"/>
      <c r="EI349" s="124"/>
      <c r="EJ349" s="124"/>
      <c r="EK349" s="124"/>
      <c r="EL349" s="124"/>
      <c r="EM349" s="124"/>
      <c r="EN349" s="124"/>
      <c r="EO349" s="124"/>
      <c r="EP349" s="124"/>
      <c r="EQ349" s="124"/>
      <c r="ER349" s="124"/>
      <c r="ES349" s="124"/>
      <c r="ET349" s="124"/>
      <c r="EU349" s="124"/>
      <c r="EV349" s="124"/>
      <c r="EW349" s="124"/>
      <c r="EX349" s="124"/>
      <c r="EY349" s="124"/>
      <c r="EZ349" s="124"/>
      <c r="FA349" s="124"/>
      <c r="FB349" s="124"/>
      <c r="FC349" s="124"/>
      <c r="FD349" s="124"/>
      <c r="FE349" s="124"/>
      <c r="FF349" s="124"/>
      <c r="FG349" s="124"/>
      <c r="FH349" s="124"/>
      <c r="FI349" s="124"/>
      <c r="FJ349" s="124"/>
      <c r="FK349" s="124"/>
      <c r="FL349" s="124"/>
    </row>
    <row r="350" spans="1:168" s="31" customFormat="1" ht="76.5" customHeight="1">
      <c r="A350" s="234">
        <v>36</v>
      </c>
      <c r="B350" s="235" t="s">
        <v>622</v>
      </c>
      <c r="C350" s="236">
        <v>1</v>
      </c>
      <c r="D350" s="333">
        <v>16250</v>
      </c>
      <c r="E350" s="236">
        <v>0.2</v>
      </c>
      <c r="F350" s="334">
        <f>E350/C350*100</f>
        <v>20</v>
      </c>
      <c r="G350" s="236">
        <v>0.7</v>
      </c>
      <c r="H350" s="334">
        <f>G350/C350*100</f>
        <v>70</v>
      </c>
      <c r="I350" s="236">
        <v>0.6</v>
      </c>
      <c r="J350" s="334">
        <f>I350/C350*100</f>
        <v>60</v>
      </c>
      <c r="K350" s="235" t="s">
        <v>363</v>
      </c>
      <c r="L350" s="235" t="s">
        <v>623</v>
      </c>
      <c r="M350" s="235"/>
      <c r="N350" s="235"/>
      <c r="O350" s="235" t="s">
        <v>363</v>
      </c>
      <c r="P350" s="79" t="s">
        <v>1079</v>
      </c>
      <c r="Q350" s="80" t="s">
        <v>165</v>
      </c>
      <c r="R350" s="79">
        <v>4</v>
      </c>
      <c r="S350" s="80"/>
      <c r="T350" s="83">
        <v>0.0546</v>
      </c>
      <c r="U350" s="103">
        <f>T350/R350*1000000</f>
        <v>13650</v>
      </c>
      <c r="V350" s="136">
        <v>42767</v>
      </c>
      <c r="W350" s="136">
        <v>43009</v>
      </c>
      <c r="X350" s="79"/>
      <c r="Y350" s="79"/>
      <c r="Z350" s="79"/>
      <c r="AA350" s="81"/>
      <c r="AB350" s="82"/>
      <c r="AC350" s="79"/>
      <c r="AD350" s="79"/>
      <c r="AE350" s="79"/>
      <c r="AF350" s="79"/>
      <c r="AG350" s="235" t="s">
        <v>1012</v>
      </c>
      <c r="AH350" s="29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  <c r="BH350" s="122"/>
      <c r="BI350" s="122"/>
      <c r="BJ350" s="122"/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2"/>
      <c r="CA350" s="122"/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2"/>
      <c r="CP350" s="122"/>
      <c r="CQ350" s="122"/>
      <c r="CR350" s="122"/>
      <c r="CS350" s="123"/>
      <c r="CT350" s="123"/>
      <c r="CU350" s="123"/>
      <c r="CV350" s="123"/>
      <c r="CW350" s="123"/>
      <c r="CX350" s="123"/>
      <c r="CY350" s="123"/>
      <c r="CZ350" s="124"/>
      <c r="DA350" s="124"/>
      <c r="DB350" s="124"/>
      <c r="DC350" s="124"/>
      <c r="DD350" s="124"/>
      <c r="DE350" s="124"/>
      <c r="DF350" s="124"/>
      <c r="DG350" s="124"/>
      <c r="DH350" s="124"/>
      <c r="DI350" s="124"/>
      <c r="DJ350" s="124"/>
      <c r="DK350" s="124"/>
      <c r="DL350" s="124"/>
      <c r="DM350" s="124"/>
      <c r="DN350" s="124"/>
      <c r="DO350" s="124"/>
      <c r="DP350" s="124"/>
      <c r="DQ350" s="124"/>
      <c r="DR350" s="124"/>
      <c r="DS350" s="124"/>
      <c r="DT350" s="124"/>
      <c r="DU350" s="124"/>
      <c r="DV350" s="124"/>
      <c r="DW350" s="124"/>
      <c r="DX350" s="124"/>
      <c r="DY350" s="124"/>
      <c r="DZ350" s="124"/>
      <c r="EA350" s="124"/>
      <c r="EB350" s="124"/>
      <c r="EC350" s="124"/>
      <c r="ED350" s="124"/>
      <c r="EE350" s="124"/>
      <c r="EF350" s="124"/>
      <c r="EG350" s="124"/>
      <c r="EH350" s="124"/>
      <c r="EI350" s="124"/>
      <c r="EJ350" s="124"/>
      <c r="EK350" s="124"/>
      <c r="EL350" s="124"/>
      <c r="EM350" s="124"/>
      <c r="EN350" s="124"/>
      <c r="EO350" s="124"/>
      <c r="EP350" s="124"/>
      <c r="EQ350" s="124"/>
      <c r="ER350" s="124"/>
      <c r="ES350" s="124"/>
      <c r="ET350" s="124"/>
      <c r="EU350" s="124"/>
      <c r="EV350" s="124"/>
      <c r="EW350" s="124"/>
      <c r="EX350" s="124"/>
      <c r="EY350" s="124"/>
      <c r="EZ350" s="124"/>
      <c r="FA350" s="124"/>
      <c r="FB350" s="124"/>
      <c r="FC350" s="124"/>
      <c r="FD350" s="124"/>
      <c r="FE350" s="124"/>
      <c r="FF350" s="124"/>
      <c r="FG350" s="124"/>
      <c r="FH350" s="124"/>
      <c r="FI350" s="124"/>
      <c r="FJ350" s="124"/>
      <c r="FK350" s="124"/>
      <c r="FL350" s="124"/>
    </row>
    <row r="351" spans="1:168" s="31" customFormat="1" ht="37.5" customHeight="1">
      <c r="A351" s="234"/>
      <c r="B351" s="235"/>
      <c r="C351" s="236"/>
      <c r="D351" s="333"/>
      <c r="E351" s="236"/>
      <c r="F351" s="334"/>
      <c r="G351" s="236"/>
      <c r="H351" s="334"/>
      <c r="I351" s="236"/>
      <c r="J351" s="334"/>
      <c r="K351" s="235"/>
      <c r="L351" s="235"/>
      <c r="M351" s="235"/>
      <c r="N351" s="235"/>
      <c r="O351" s="235"/>
      <c r="P351" s="79" t="s">
        <v>1159</v>
      </c>
      <c r="Q351" s="80" t="s">
        <v>165</v>
      </c>
      <c r="R351" s="79">
        <v>1</v>
      </c>
      <c r="S351" s="80"/>
      <c r="T351" s="83">
        <v>0.1324</v>
      </c>
      <c r="U351" s="103">
        <f>T351/R351*1000000</f>
        <v>132400</v>
      </c>
      <c r="V351" s="136">
        <v>42767</v>
      </c>
      <c r="W351" s="136">
        <v>43009</v>
      </c>
      <c r="X351" s="79"/>
      <c r="Y351" s="79"/>
      <c r="Z351" s="79"/>
      <c r="AA351" s="81"/>
      <c r="AB351" s="82"/>
      <c r="AC351" s="79"/>
      <c r="AD351" s="79"/>
      <c r="AE351" s="79"/>
      <c r="AF351" s="79"/>
      <c r="AG351" s="235"/>
      <c r="AH351" s="29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2"/>
      <c r="CP351" s="122"/>
      <c r="CQ351" s="122"/>
      <c r="CR351" s="122"/>
      <c r="CS351" s="123"/>
      <c r="CT351" s="123"/>
      <c r="CU351" s="123"/>
      <c r="CV351" s="123"/>
      <c r="CW351" s="123"/>
      <c r="CX351" s="123"/>
      <c r="CY351" s="123"/>
      <c r="CZ351" s="124"/>
      <c r="DA351" s="124"/>
      <c r="DB351" s="124"/>
      <c r="DC351" s="124"/>
      <c r="DD351" s="124"/>
      <c r="DE351" s="124"/>
      <c r="DF351" s="124"/>
      <c r="DG351" s="124"/>
      <c r="DH351" s="124"/>
      <c r="DI351" s="124"/>
      <c r="DJ351" s="124"/>
      <c r="DK351" s="124"/>
      <c r="DL351" s="124"/>
      <c r="DM351" s="124"/>
      <c r="DN351" s="124"/>
      <c r="DO351" s="124"/>
      <c r="DP351" s="124"/>
      <c r="DQ351" s="124"/>
      <c r="DR351" s="124"/>
      <c r="DS351" s="124"/>
      <c r="DT351" s="124"/>
      <c r="DU351" s="124"/>
      <c r="DV351" s="124"/>
      <c r="DW351" s="124"/>
      <c r="DX351" s="124"/>
      <c r="DY351" s="124"/>
      <c r="DZ351" s="124"/>
      <c r="EA351" s="124"/>
      <c r="EB351" s="124"/>
      <c r="EC351" s="124"/>
      <c r="ED351" s="124"/>
      <c r="EE351" s="124"/>
      <c r="EF351" s="124"/>
      <c r="EG351" s="124"/>
      <c r="EH351" s="124"/>
      <c r="EI351" s="124"/>
      <c r="EJ351" s="124"/>
      <c r="EK351" s="124"/>
      <c r="EL351" s="124"/>
      <c r="EM351" s="124"/>
      <c r="EN351" s="124"/>
      <c r="EO351" s="124"/>
      <c r="EP351" s="124"/>
      <c r="EQ351" s="124"/>
      <c r="ER351" s="124"/>
      <c r="ES351" s="124"/>
      <c r="ET351" s="124"/>
      <c r="EU351" s="124"/>
      <c r="EV351" s="124"/>
      <c r="EW351" s="124"/>
      <c r="EX351" s="124"/>
      <c r="EY351" s="124"/>
      <c r="EZ351" s="124"/>
      <c r="FA351" s="124"/>
      <c r="FB351" s="124"/>
      <c r="FC351" s="124"/>
      <c r="FD351" s="124"/>
      <c r="FE351" s="124"/>
      <c r="FF351" s="124"/>
      <c r="FG351" s="124"/>
      <c r="FH351" s="124"/>
      <c r="FI351" s="124"/>
      <c r="FJ351" s="124"/>
      <c r="FK351" s="124"/>
      <c r="FL351" s="124"/>
    </row>
    <row r="352" spans="1:168" s="31" customFormat="1" ht="13.5" customHeight="1">
      <c r="A352" s="234">
        <v>37</v>
      </c>
      <c r="B352" s="235" t="s">
        <v>933</v>
      </c>
      <c r="C352" s="236">
        <v>1.8</v>
      </c>
      <c r="D352" s="333">
        <v>28800</v>
      </c>
      <c r="E352" s="236">
        <v>0.54</v>
      </c>
      <c r="F352" s="334">
        <f>E352/C352*100</f>
        <v>30</v>
      </c>
      <c r="G352" s="236">
        <v>1.08</v>
      </c>
      <c r="H352" s="334">
        <f>G352/C352*100</f>
        <v>60</v>
      </c>
      <c r="I352" s="236">
        <v>1.01</v>
      </c>
      <c r="J352" s="334">
        <f>I352/C352*100</f>
        <v>56.111111111111114</v>
      </c>
      <c r="K352" s="235" t="s">
        <v>934</v>
      </c>
      <c r="L352" s="235" t="s">
        <v>935</v>
      </c>
      <c r="M352" s="235"/>
      <c r="N352" s="235"/>
      <c r="O352" s="235" t="s">
        <v>934</v>
      </c>
      <c r="P352" s="229" t="s">
        <v>1080</v>
      </c>
      <c r="Q352" s="353" t="s">
        <v>165</v>
      </c>
      <c r="R352" s="229">
        <v>8</v>
      </c>
      <c r="S352" s="353"/>
      <c r="T352" s="351">
        <v>0.3678</v>
      </c>
      <c r="U352" s="365">
        <f>T352/R352*1000000</f>
        <v>45975</v>
      </c>
      <c r="V352" s="363">
        <v>42767</v>
      </c>
      <c r="W352" s="363">
        <v>43009</v>
      </c>
      <c r="X352" s="361"/>
      <c r="Y352" s="229"/>
      <c r="Z352" s="353"/>
      <c r="AA352" s="359"/>
      <c r="AB352" s="357"/>
      <c r="AC352" s="351"/>
      <c r="AD352" s="351"/>
      <c r="AE352" s="355"/>
      <c r="AF352" s="355"/>
      <c r="AG352" s="235" t="s">
        <v>1172</v>
      </c>
      <c r="AH352" s="29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2"/>
      <c r="CP352" s="122"/>
      <c r="CQ352" s="122"/>
      <c r="CR352" s="122"/>
      <c r="CS352" s="123"/>
      <c r="CT352" s="123"/>
      <c r="CU352" s="123"/>
      <c r="CV352" s="123"/>
      <c r="CW352" s="123"/>
      <c r="CX352" s="123"/>
      <c r="CY352" s="123"/>
      <c r="CZ352" s="124"/>
      <c r="DA352" s="124"/>
      <c r="DB352" s="124"/>
      <c r="DC352" s="124"/>
      <c r="DD352" s="124"/>
      <c r="DE352" s="124"/>
      <c r="DF352" s="124"/>
      <c r="DG352" s="124"/>
      <c r="DH352" s="124"/>
      <c r="DI352" s="124"/>
      <c r="DJ352" s="124"/>
      <c r="DK352" s="124"/>
      <c r="DL352" s="124"/>
      <c r="DM352" s="124"/>
      <c r="DN352" s="124"/>
      <c r="DO352" s="124"/>
      <c r="DP352" s="124"/>
      <c r="DQ352" s="124"/>
      <c r="DR352" s="124"/>
      <c r="DS352" s="124"/>
      <c r="DT352" s="124"/>
      <c r="DU352" s="124"/>
      <c r="DV352" s="124"/>
      <c r="DW352" s="124"/>
      <c r="DX352" s="124"/>
      <c r="DY352" s="124"/>
      <c r="DZ352" s="124"/>
      <c r="EA352" s="124"/>
      <c r="EB352" s="124"/>
      <c r="EC352" s="124"/>
      <c r="ED352" s="124"/>
      <c r="EE352" s="124"/>
      <c r="EF352" s="124"/>
      <c r="EG352" s="124"/>
      <c r="EH352" s="124"/>
      <c r="EI352" s="124"/>
      <c r="EJ352" s="124"/>
      <c r="EK352" s="124"/>
      <c r="EL352" s="124"/>
      <c r="EM352" s="124"/>
      <c r="EN352" s="124"/>
      <c r="EO352" s="124"/>
      <c r="EP352" s="124"/>
      <c r="EQ352" s="124"/>
      <c r="ER352" s="124"/>
      <c r="ES352" s="124"/>
      <c r="ET352" s="124"/>
      <c r="EU352" s="124"/>
      <c r="EV352" s="124"/>
      <c r="EW352" s="124"/>
      <c r="EX352" s="124"/>
      <c r="EY352" s="124"/>
      <c r="EZ352" s="124"/>
      <c r="FA352" s="124"/>
      <c r="FB352" s="124"/>
      <c r="FC352" s="124"/>
      <c r="FD352" s="124"/>
      <c r="FE352" s="124"/>
      <c r="FF352" s="124"/>
      <c r="FG352" s="124"/>
      <c r="FH352" s="124"/>
      <c r="FI352" s="124"/>
      <c r="FJ352" s="124"/>
      <c r="FK352" s="124"/>
      <c r="FL352" s="124"/>
    </row>
    <row r="353" spans="1:168" s="31" customFormat="1" ht="12.75">
      <c r="A353" s="234"/>
      <c r="B353" s="235"/>
      <c r="C353" s="236"/>
      <c r="D353" s="333"/>
      <c r="E353" s="236"/>
      <c r="F353" s="334"/>
      <c r="G353" s="236"/>
      <c r="H353" s="334"/>
      <c r="I353" s="236"/>
      <c r="J353" s="334"/>
      <c r="K353" s="235"/>
      <c r="L353" s="235"/>
      <c r="M353" s="235"/>
      <c r="N353" s="235"/>
      <c r="O353" s="235"/>
      <c r="P353" s="231"/>
      <c r="Q353" s="354"/>
      <c r="R353" s="231"/>
      <c r="S353" s="354"/>
      <c r="T353" s="352"/>
      <c r="U353" s="366"/>
      <c r="V353" s="364"/>
      <c r="W353" s="364"/>
      <c r="X353" s="362"/>
      <c r="Y353" s="231"/>
      <c r="Z353" s="354"/>
      <c r="AA353" s="360"/>
      <c r="AB353" s="358"/>
      <c r="AC353" s="352"/>
      <c r="AD353" s="352"/>
      <c r="AE353" s="356"/>
      <c r="AF353" s="356"/>
      <c r="AG353" s="235"/>
      <c r="AH353" s="29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  <c r="BH353" s="122"/>
      <c r="BI353" s="122"/>
      <c r="BJ353" s="122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2"/>
      <c r="CP353" s="122"/>
      <c r="CQ353" s="122"/>
      <c r="CR353" s="122"/>
      <c r="CS353" s="123"/>
      <c r="CT353" s="123"/>
      <c r="CU353" s="123"/>
      <c r="CV353" s="123"/>
      <c r="CW353" s="123"/>
      <c r="CX353" s="123"/>
      <c r="CY353" s="123"/>
      <c r="CZ353" s="124"/>
      <c r="DA353" s="124"/>
      <c r="DB353" s="124"/>
      <c r="DC353" s="124"/>
      <c r="DD353" s="124"/>
      <c r="DE353" s="124"/>
      <c r="DF353" s="124"/>
      <c r="DG353" s="124"/>
      <c r="DH353" s="124"/>
      <c r="DI353" s="124"/>
      <c r="DJ353" s="124"/>
      <c r="DK353" s="124"/>
      <c r="DL353" s="124"/>
      <c r="DM353" s="124"/>
      <c r="DN353" s="124"/>
      <c r="DO353" s="124"/>
      <c r="DP353" s="124"/>
      <c r="DQ353" s="124"/>
      <c r="DR353" s="124"/>
      <c r="DS353" s="124"/>
      <c r="DT353" s="124"/>
      <c r="DU353" s="124"/>
      <c r="DV353" s="124"/>
      <c r="DW353" s="124"/>
      <c r="DX353" s="124"/>
      <c r="DY353" s="124"/>
      <c r="DZ353" s="124"/>
      <c r="EA353" s="124"/>
      <c r="EB353" s="124"/>
      <c r="EC353" s="124"/>
      <c r="ED353" s="124"/>
      <c r="EE353" s="124"/>
      <c r="EF353" s="124"/>
      <c r="EG353" s="124"/>
      <c r="EH353" s="124"/>
      <c r="EI353" s="124"/>
      <c r="EJ353" s="124"/>
      <c r="EK353" s="124"/>
      <c r="EL353" s="124"/>
      <c r="EM353" s="124"/>
      <c r="EN353" s="124"/>
      <c r="EO353" s="124"/>
      <c r="EP353" s="124"/>
      <c r="EQ353" s="124"/>
      <c r="ER353" s="124"/>
      <c r="ES353" s="124"/>
      <c r="ET353" s="124"/>
      <c r="EU353" s="124"/>
      <c r="EV353" s="124"/>
      <c r="EW353" s="124"/>
      <c r="EX353" s="124"/>
      <c r="EY353" s="124"/>
      <c r="EZ353" s="124"/>
      <c r="FA353" s="124"/>
      <c r="FB353" s="124"/>
      <c r="FC353" s="124"/>
      <c r="FD353" s="124"/>
      <c r="FE353" s="124"/>
      <c r="FF353" s="124"/>
      <c r="FG353" s="124"/>
      <c r="FH353" s="124"/>
      <c r="FI353" s="124"/>
      <c r="FJ353" s="124"/>
      <c r="FK353" s="124"/>
      <c r="FL353" s="124"/>
    </row>
    <row r="354" spans="1:168" s="31" customFormat="1" ht="57.75" customHeight="1">
      <c r="A354" s="234"/>
      <c r="B354" s="235"/>
      <c r="C354" s="236"/>
      <c r="D354" s="333"/>
      <c r="E354" s="236"/>
      <c r="F354" s="334"/>
      <c r="G354" s="236"/>
      <c r="H354" s="334"/>
      <c r="I354" s="236"/>
      <c r="J354" s="334"/>
      <c r="K354" s="235"/>
      <c r="L354" s="235"/>
      <c r="M354" s="235"/>
      <c r="N354" s="235"/>
      <c r="O354" s="235"/>
      <c r="P354" s="79" t="s">
        <v>1081</v>
      </c>
      <c r="Q354" s="80" t="s">
        <v>165</v>
      </c>
      <c r="R354" s="79">
        <v>12</v>
      </c>
      <c r="S354" s="80"/>
      <c r="T354" s="83">
        <v>0.5042</v>
      </c>
      <c r="U354" s="103">
        <f>T354/R354*1000000</f>
        <v>42016.666666666664</v>
      </c>
      <c r="V354" s="136">
        <v>42767</v>
      </c>
      <c r="W354" s="136">
        <v>43009</v>
      </c>
      <c r="X354" s="89"/>
      <c r="Y354" s="79"/>
      <c r="Z354" s="80"/>
      <c r="AA354" s="86"/>
      <c r="AB354" s="82"/>
      <c r="AC354" s="83"/>
      <c r="AD354" s="83"/>
      <c r="AE354" s="148"/>
      <c r="AF354" s="90"/>
      <c r="AG354" s="235"/>
      <c r="AH354" s="29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3"/>
      <c r="CT354" s="123"/>
      <c r="CU354" s="123"/>
      <c r="CV354" s="123"/>
      <c r="CW354" s="123"/>
      <c r="CX354" s="123"/>
      <c r="CY354" s="123"/>
      <c r="CZ354" s="124"/>
      <c r="DA354" s="124"/>
      <c r="DB354" s="124"/>
      <c r="DC354" s="124"/>
      <c r="DD354" s="124"/>
      <c r="DE354" s="124"/>
      <c r="DF354" s="124"/>
      <c r="DG354" s="124"/>
      <c r="DH354" s="124"/>
      <c r="DI354" s="124"/>
      <c r="DJ354" s="124"/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24"/>
      <c r="DW354" s="124"/>
      <c r="DX354" s="124"/>
      <c r="DY354" s="124"/>
      <c r="DZ354" s="124"/>
      <c r="EA354" s="124"/>
      <c r="EB354" s="124"/>
      <c r="EC354" s="124"/>
      <c r="ED354" s="124"/>
      <c r="EE354" s="124"/>
      <c r="EF354" s="124"/>
      <c r="EG354" s="124"/>
      <c r="EH354" s="124"/>
      <c r="EI354" s="124"/>
      <c r="EJ354" s="124"/>
      <c r="EK354" s="124"/>
      <c r="EL354" s="124"/>
      <c r="EM354" s="124"/>
      <c r="EN354" s="124"/>
      <c r="EO354" s="124"/>
      <c r="EP354" s="124"/>
      <c r="EQ354" s="124"/>
      <c r="ER354" s="124"/>
      <c r="ES354" s="124"/>
      <c r="ET354" s="124"/>
      <c r="EU354" s="124"/>
      <c r="EV354" s="124"/>
      <c r="EW354" s="124"/>
      <c r="EX354" s="124"/>
      <c r="EY354" s="124"/>
      <c r="EZ354" s="124"/>
      <c r="FA354" s="124"/>
      <c r="FB354" s="124"/>
      <c r="FC354" s="124"/>
      <c r="FD354" s="124"/>
      <c r="FE354" s="124"/>
      <c r="FF354" s="124"/>
      <c r="FG354" s="124"/>
      <c r="FH354" s="124"/>
      <c r="FI354" s="124"/>
      <c r="FJ354" s="124"/>
      <c r="FK354" s="124"/>
      <c r="FL354" s="124"/>
    </row>
    <row r="355" spans="1:168" s="31" customFormat="1" ht="37.5" customHeight="1">
      <c r="A355" s="234"/>
      <c r="B355" s="235"/>
      <c r="C355" s="236"/>
      <c r="D355" s="333"/>
      <c r="E355" s="236"/>
      <c r="F355" s="334"/>
      <c r="G355" s="236"/>
      <c r="H355" s="334"/>
      <c r="I355" s="236"/>
      <c r="J355" s="334"/>
      <c r="K355" s="235"/>
      <c r="L355" s="235"/>
      <c r="M355" s="235"/>
      <c r="N355" s="235"/>
      <c r="O355" s="235"/>
      <c r="P355" s="79" t="s">
        <v>1082</v>
      </c>
      <c r="Q355" s="80" t="s">
        <v>165</v>
      </c>
      <c r="R355" s="79">
        <v>1</v>
      </c>
      <c r="S355" s="80"/>
      <c r="T355" s="83">
        <v>0.1324</v>
      </c>
      <c r="U355" s="103">
        <f>T355/R355*1000000</f>
        <v>132400</v>
      </c>
      <c r="V355" s="136">
        <v>42767</v>
      </c>
      <c r="W355" s="136">
        <v>43009</v>
      </c>
      <c r="X355" s="89"/>
      <c r="Y355" s="79"/>
      <c r="Z355" s="80"/>
      <c r="AA355" s="86"/>
      <c r="AB355" s="82"/>
      <c r="AC355" s="83"/>
      <c r="AD355" s="83"/>
      <c r="AE355" s="90"/>
      <c r="AF355" s="90"/>
      <c r="AG355" s="235"/>
      <c r="AH355" s="29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  <c r="BH355" s="122"/>
      <c r="BI355" s="122"/>
      <c r="BJ355" s="122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2"/>
      <c r="CA355" s="122"/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2"/>
      <c r="CP355" s="122"/>
      <c r="CQ355" s="122"/>
      <c r="CR355" s="122"/>
      <c r="CS355" s="123"/>
      <c r="CT355" s="123"/>
      <c r="CU355" s="123"/>
      <c r="CV355" s="123"/>
      <c r="CW355" s="123"/>
      <c r="CX355" s="123"/>
      <c r="CY355" s="123"/>
      <c r="CZ355" s="124"/>
      <c r="DA355" s="124"/>
      <c r="DB355" s="124"/>
      <c r="DC355" s="124"/>
      <c r="DD355" s="124"/>
      <c r="DE355" s="124"/>
      <c r="DF355" s="124"/>
      <c r="DG355" s="124"/>
      <c r="DH355" s="124"/>
      <c r="DI355" s="124"/>
      <c r="DJ355" s="124"/>
      <c r="DK355" s="124"/>
      <c r="DL355" s="124"/>
      <c r="DM355" s="124"/>
      <c r="DN355" s="124"/>
      <c r="DO355" s="124"/>
      <c r="DP355" s="124"/>
      <c r="DQ355" s="124"/>
      <c r="DR355" s="124"/>
      <c r="DS355" s="124"/>
      <c r="DT355" s="124"/>
      <c r="DU355" s="124"/>
      <c r="DV355" s="124"/>
      <c r="DW355" s="124"/>
      <c r="DX355" s="124"/>
      <c r="DY355" s="124"/>
      <c r="DZ355" s="124"/>
      <c r="EA355" s="124"/>
      <c r="EB355" s="124"/>
      <c r="EC355" s="124"/>
      <c r="ED355" s="124"/>
      <c r="EE355" s="124"/>
      <c r="EF355" s="124"/>
      <c r="EG355" s="124"/>
      <c r="EH355" s="124"/>
      <c r="EI355" s="124"/>
      <c r="EJ355" s="124"/>
      <c r="EK355" s="124"/>
      <c r="EL355" s="124"/>
      <c r="EM355" s="124"/>
      <c r="EN355" s="124"/>
      <c r="EO355" s="124"/>
      <c r="EP355" s="124"/>
      <c r="EQ355" s="124"/>
      <c r="ER355" s="124"/>
      <c r="ES355" s="124"/>
      <c r="ET355" s="124"/>
      <c r="EU355" s="124"/>
      <c r="EV355" s="124"/>
      <c r="EW355" s="124"/>
      <c r="EX355" s="124"/>
      <c r="EY355" s="124"/>
      <c r="EZ355" s="124"/>
      <c r="FA355" s="124"/>
      <c r="FB355" s="124"/>
      <c r="FC355" s="124"/>
      <c r="FD355" s="124"/>
      <c r="FE355" s="124"/>
      <c r="FF355" s="124"/>
      <c r="FG355" s="124"/>
      <c r="FH355" s="124"/>
      <c r="FI355" s="124"/>
      <c r="FJ355" s="124"/>
      <c r="FK355" s="124"/>
      <c r="FL355" s="124"/>
    </row>
    <row r="356" spans="1:168" s="31" customFormat="1" ht="13.5" customHeight="1">
      <c r="A356" s="234"/>
      <c r="B356" s="235"/>
      <c r="C356" s="236"/>
      <c r="D356" s="333"/>
      <c r="E356" s="236"/>
      <c r="F356" s="334"/>
      <c r="G356" s="236"/>
      <c r="H356" s="334"/>
      <c r="I356" s="236"/>
      <c r="J356" s="334"/>
      <c r="K356" s="235"/>
      <c r="L356" s="235"/>
      <c r="M356" s="235"/>
      <c r="N356" s="235"/>
      <c r="O356" s="235"/>
      <c r="P356" s="235" t="s">
        <v>1083</v>
      </c>
      <c r="Q356" s="335" t="s">
        <v>165</v>
      </c>
      <c r="R356" s="235">
        <v>2</v>
      </c>
      <c r="S356" s="335"/>
      <c r="T356" s="336">
        <v>0.1659</v>
      </c>
      <c r="U356" s="338">
        <f>T356/R356*1000000</f>
        <v>82950</v>
      </c>
      <c r="V356" s="339">
        <v>42768</v>
      </c>
      <c r="W356" s="339">
        <v>43010</v>
      </c>
      <c r="X356" s="89"/>
      <c r="Y356" s="79"/>
      <c r="Z356" s="80"/>
      <c r="AA356" s="86"/>
      <c r="AB356" s="82"/>
      <c r="AC356" s="83"/>
      <c r="AD356" s="83"/>
      <c r="AE356" s="90"/>
      <c r="AF356" s="90"/>
      <c r="AG356" s="79"/>
      <c r="AH356" s="29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3"/>
      <c r="CT356" s="123"/>
      <c r="CU356" s="123"/>
      <c r="CV356" s="123"/>
      <c r="CW356" s="123"/>
      <c r="CX356" s="123"/>
      <c r="CY356" s="123"/>
      <c r="CZ356" s="124"/>
      <c r="DA356" s="124"/>
      <c r="DB356" s="124"/>
      <c r="DC356" s="124"/>
      <c r="DD356" s="124"/>
      <c r="DE356" s="124"/>
      <c r="DF356" s="124"/>
      <c r="DG356" s="124"/>
      <c r="DH356" s="124"/>
      <c r="DI356" s="124"/>
      <c r="DJ356" s="124"/>
      <c r="DK356" s="124"/>
      <c r="DL356" s="124"/>
      <c r="DM356" s="124"/>
      <c r="DN356" s="124"/>
      <c r="DO356" s="124"/>
      <c r="DP356" s="124"/>
      <c r="DQ356" s="124"/>
      <c r="DR356" s="124"/>
      <c r="DS356" s="124"/>
      <c r="DT356" s="124"/>
      <c r="DU356" s="124"/>
      <c r="DV356" s="124"/>
      <c r="DW356" s="124"/>
      <c r="DX356" s="124"/>
      <c r="DY356" s="124"/>
      <c r="DZ356" s="124"/>
      <c r="EA356" s="124"/>
      <c r="EB356" s="124"/>
      <c r="EC356" s="124"/>
      <c r="ED356" s="124"/>
      <c r="EE356" s="124"/>
      <c r="EF356" s="124"/>
      <c r="EG356" s="124"/>
      <c r="EH356" s="124"/>
      <c r="EI356" s="124"/>
      <c r="EJ356" s="124"/>
      <c r="EK356" s="124"/>
      <c r="EL356" s="124"/>
      <c r="EM356" s="124"/>
      <c r="EN356" s="124"/>
      <c r="EO356" s="124"/>
      <c r="EP356" s="124"/>
      <c r="EQ356" s="124"/>
      <c r="ER356" s="124"/>
      <c r="ES356" s="124"/>
      <c r="ET356" s="124"/>
      <c r="EU356" s="124"/>
      <c r="EV356" s="124"/>
      <c r="EW356" s="124"/>
      <c r="EX356" s="124"/>
      <c r="EY356" s="124"/>
      <c r="EZ356" s="124"/>
      <c r="FA356" s="124"/>
      <c r="FB356" s="124"/>
      <c r="FC356" s="124"/>
      <c r="FD356" s="124"/>
      <c r="FE356" s="124"/>
      <c r="FF356" s="124"/>
      <c r="FG356" s="124"/>
      <c r="FH356" s="124"/>
      <c r="FI356" s="124"/>
      <c r="FJ356" s="124"/>
      <c r="FK356" s="124"/>
      <c r="FL356" s="124"/>
    </row>
    <row r="357" spans="1:168" s="31" customFormat="1" ht="51" customHeight="1">
      <c r="A357" s="234"/>
      <c r="B357" s="235"/>
      <c r="C357" s="236"/>
      <c r="D357" s="333"/>
      <c r="E357" s="236"/>
      <c r="F357" s="334"/>
      <c r="G357" s="236"/>
      <c r="H357" s="334"/>
      <c r="I357" s="236"/>
      <c r="J357" s="334"/>
      <c r="K357" s="235"/>
      <c r="L357" s="235"/>
      <c r="M357" s="235"/>
      <c r="N357" s="235"/>
      <c r="O357" s="235"/>
      <c r="P357" s="235"/>
      <c r="Q357" s="335"/>
      <c r="R357" s="235"/>
      <c r="S357" s="335"/>
      <c r="T357" s="336"/>
      <c r="U357" s="338"/>
      <c r="V357" s="339"/>
      <c r="W357" s="339"/>
      <c r="X357" s="89"/>
      <c r="Y357" s="79"/>
      <c r="Z357" s="80"/>
      <c r="AA357" s="86"/>
      <c r="AB357" s="82"/>
      <c r="AC357" s="83"/>
      <c r="AD357" s="83"/>
      <c r="AE357" s="90"/>
      <c r="AF357" s="90"/>
      <c r="AG357" s="79"/>
      <c r="AH357" s="29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3"/>
      <c r="CT357" s="123"/>
      <c r="CU357" s="123"/>
      <c r="CV357" s="123"/>
      <c r="CW357" s="123"/>
      <c r="CX357" s="123"/>
      <c r="CY357" s="123"/>
      <c r="CZ357" s="124"/>
      <c r="DA357" s="124"/>
      <c r="DB357" s="124"/>
      <c r="DC357" s="124"/>
      <c r="DD357" s="124"/>
      <c r="DE357" s="124"/>
      <c r="DF357" s="124"/>
      <c r="DG357" s="124"/>
      <c r="DH357" s="124"/>
      <c r="DI357" s="124"/>
      <c r="DJ357" s="124"/>
      <c r="DK357" s="124"/>
      <c r="DL357" s="124"/>
      <c r="DM357" s="124"/>
      <c r="DN357" s="124"/>
      <c r="DO357" s="124"/>
      <c r="DP357" s="124"/>
      <c r="DQ357" s="124"/>
      <c r="DR357" s="124"/>
      <c r="DS357" s="124"/>
      <c r="DT357" s="124"/>
      <c r="DU357" s="124"/>
      <c r="DV357" s="124"/>
      <c r="DW357" s="124"/>
      <c r="DX357" s="124"/>
      <c r="DY357" s="124"/>
      <c r="DZ357" s="124"/>
      <c r="EA357" s="124"/>
      <c r="EB357" s="124"/>
      <c r="EC357" s="124"/>
      <c r="ED357" s="124"/>
      <c r="EE357" s="124"/>
      <c r="EF357" s="124"/>
      <c r="EG357" s="124"/>
      <c r="EH357" s="124"/>
      <c r="EI357" s="124"/>
      <c r="EJ357" s="124"/>
      <c r="EK357" s="124"/>
      <c r="EL357" s="124"/>
      <c r="EM357" s="124"/>
      <c r="EN357" s="124"/>
      <c r="EO357" s="124"/>
      <c r="EP357" s="124"/>
      <c r="EQ357" s="124"/>
      <c r="ER357" s="124"/>
      <c r="ES357" s="124"/>
      <c r="ET357" s="124"/>
      <c r="EU357" s="124"/>
      <c r="EV357" s="124"/>
      <c r="EW357" s="124"/>
      <c r="EX357" s="124"/>
      <c r="EY357" s="124"/>
      <c r="EZ357" s="124"/>
      <c r="FA357" s="124"/>
      <c r="FB357" s="124"/>
      <c r="FC357" s="124"/>
      <c r="FD357" s="124"/>
      <c r="FE357" s="124"/>
      <c r="FF357" s="124"/>
      <c r="FG357" s="124"/>
      <c r="FH357" s="124"/>
      <c r="FI357" s="124"/>
      <c r="FJ357" s="124"/>
      <c r="FK357" s="124"/>
      <c r="FL357" s="124"/>
    </row>
    <row r="358" spans="1:168" s="31" customFormat="1" ht="78.75" customHeight="1">
      <c r="A358" s="234">
        <v>38</v>
      </c>
      <c r="B358" s="235" t="s">
        <v>936</v>
      </c>
      <c r="C358" s="236">
        <v>1.1</v>
      </c>
      <c r="D358" s="333">
        <v>17600</v>
      </c>
      <c r="E358" s="236">
        <v>0.33</v>
      </c>
      <c r="F358" s="334">
        <f>E358/C358*100</f>
        <v>30</v>
      </c>
      <c r="G358" s="236">
        <v>0.77</v>
      </c>
      <c r="H358" s="334">
        <f>G358/C358*100</f>
        <v>70</v>
      </c>
      <c r="I358" s="236">
        <v>0.7</v>
      </c>
      <c r="J358" s="334">
        <f>I358/C358*100</f>
        <v>63.636363636363626</v>
      </c>
      <c r="K358" s="235" t="s">
        <v>937</v>
      </c>
      <c r="L358" s="235" t="s">
        <v>935</v>
      </c>
      <c r="M358" s="235"/>
      <c r="N358" s="235"/>
      <c r="O358" s="235" t="s">
        <v>937</v>
      </c>
      <c r="P358" s="235" t="s">
        <v>1084</v>
      </c>
      <c r="Q358" s="335" t="s">
        <v>165</v>
      </c>
      <c r="R358" s="235">
        <v>2</v>
      </c>
      <c r="S358" s="335"/>
      <c r="T358" s="336">
        <v>0.1763</v>
      </c>
      <c r="U358" s="338">
        <f>T358/R358*1000000</f>
        <v>88150</v>
      </c>
      <c r="V358" s="339">
        <v>42767</v>
      </c>
      <c r="W358" s="339">
        <v>43009</v>
      </c>
      <c r="X358" s="235"/>
      <c r="Y358" s="235"/>
      <c r="Z358" s="235"/>
      <c r="AA358" s="236"/>
      <c r="AB358" s="334"/>
      <c r="AC358" s="235"/>
      <c r="AD358" s="235"/>
      <c r="AE358" s="235"/>
      <c r="AF358" s="235"/>
      <c r="AG358" s="235" t="s">
        <v>1177</v>
      </c>
      <c r="AH358" s="29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2"/>
      <c r="CA358" s="122"/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2"/>
      <c r="CP358" s="122"/>
      <c r="CQ358" s="122"/>
      <c r="CR358" s="122"/>
      <c r="CS358" s="123"/>
      <c r="CT358" s="123"/>
      <c r="CU358" s="123"/>
      <c r="CV358" s="123"/>
      <c r="CW358" s="123"/>
      <c r="CX358" s="123"/>
      <c r="CY358" s="123"/>
      <c r="CZ358" s="124"/>
      <c r="DA358" s="124"/>
      <c r="DB358" s="124"/>
      <c r="DC358" s="124"/>
      <c r="DD358" s="124"/>
      <c r="DE358" s="124"/>
      <c r="DF358" s="124"/>
      <c r="DG358" s="124"/>
      <c r="DH358" s="124"/>
      <c r="DI358" s="124"/>
      <c r="DJ358" s="124"/>
      <c r="DK358" s="124"/>
      <c r="DL358" s="124"/>
      <c r="DM358" s="124"/>
      <c r="DN358" s="124"/>
      <c r="DO358" s="124"/>
      <c r="DP358" s="124"/>
      <c r="DQ358" s="124"/>
      <c r="DR358" s="124"/>
      <c r="DS358" s="124"/>
      <c r="DT358" s="124"/>
      <c r="DU358" s="124"/>
      <c r="DV358" s="124"/>
      <c r="DW358" s="124"/>
      <c r="DX358" s="124"/>
      <c r="DY358" s="124"/>
      <c r="DZ358" s="124"/>
      <c r="EA358" s="124"/>
      <c r="EB358" s="124"/>
      <c r="EC358" s="124"/>
      <c r="ED358" s="124"/>
      <c r="EE358" s="124"/>
      <c r="EF358" s="124"/>
      <c r="EG358" s="124"/>
      <c r="EH358" s="124"/>
      <c r="EI358" s="124"/>
      <c r="EJ358" s="124"/>
      <c r="EK358" s="124"/>
      <c r="EL358" s="124"/>
      <c r="EM358" s="124"/>
      <c r="EN358" s="124"/>
      <c r="EO358" s="124"/>
      <c r="EP358" s="124"/>
      <c r="EQ358" s="124"/>
      <c r="ER358" s="124"/>
      <c r="ES358" s="124"/>
      <c r="ET358" s="124"/>
      <c r="EU358" s="124"/>
      <c r="EV358" s="124"/>
      <c r="EW358" s="124"/>
      <c r="EX358" s="124"/>
      <c r="EY358" s="124"/>
      <c r="EZ358" s="124"/>
      <c r="FA358" s="124"/>
      <c r="FB358" s="124"/>
      <c r="FC358" s="124"/>
      <c r="FD358" s="124"/>
      <c r="FE358" s="124"/>
      <c r="FF358" s="124"/>
      <c r="FG358" s="124"/>
      <c r="FH358" s="124"/>
      <c r="FI358" s="124"/>
      <c r="FJ358" s="124"/>
      <c r="FK358" s="124"/>
      <c r="FL358" s="124"/>
    </row>
    <row r="359" spans="1:168" s="31" customFormat="1" ht="51.75" customHeight="1">
      <c r="A359" s="234"/>
      <c r="B359" s="235"/>
      <c r="C359" s="236"/>
      <c r="D359" s="333"/>
      <c r="E359" s="236"/>
      <c r="F359" s="334"/>
      <c r="G359" s="236"/>
      <c r="H359" s="334"/>
      <c r="I359" s="236"/>
      <c r="J359" s="334"/>
      <c r="K359" s="235"/>
      <c r="L359" s="235"/>
      <c r="M359" s="235"/>
      <c r="N359" s="235"/>
      <c r="O359" s="235"/>
      <c r="P359" s="235"/>
      <c r="Q359" s="335"/>
      <c r="R359" s="235"/>
      <c r="S359" s="335"/>
      <c r="T359" s="336"/>
      <c r="U359" s="338"/>
      <c r="V359" s="339"/>
      <c r="W359" s="339"/>
      <c r="X359" s="235"/>
      <c r="Y359" s="235"/>
      <c r="Z359" s="235"/>
      <c r="AA359" s="236"/>
      <c r="AB359" s="334"/>
      <c r="AC359" s="235"/>
      <c r="AD359" s="235"/>
      <c r="AE359" s="235"/>
      <c r="AF359" s="235"/>
      <c r="AG359" s="235"/>
      <c r="AH359" s="29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6"/>
      <c r="CT359" s="126"/>
      <c r="CU359" s="126"/>
      <c r="CV359" s="126"/>
      <c r="CW359" s="126"/>
      <c r="CX359" s="126"/>
      <c r="CY359" s="126"/>
      <c r="CZ359" s="124"/>
      <c r="DA359" s="124"/>
      <c r="DB359" s="124"/>
      <c r="DC359" s="124"/>
      <c r="DD359" s="124"/>
      <c r="DE359" s="124"/>
      <c r="DF359" s="124"/>
      <c r="DG359" s="124"/>
      <c r="DH359" s="124"/>
      <c r="DI359" s="124"/>
      <c r="DJ359" s="124"/>
      <c r="DK359" s="124"/>
      <c r="DL359" s="124"/>
      <c r="DM359" s="124"/>
      <c r="DN359" s="124"/>
      <c r="DO359" s="124"/>
      <c r="DP359" s="124"/>
      <c r="DQ359" s="124"/>
      <c r="DR359" s="124"/>
      <c r="DS359" s="124"/>
      <c r="DT359" s="124"/>
      <c r="DU359" s="124"/>
      <c r="DV359" s="124"/>
      <c r="DW359" s="124"/>
      <c r="DX359" s="124"/>
      <c r="DY359" s="124"/>
      <c r="DZ359" s="124"/>
      <c r="EA359" s="124"/>
      <c r="EB359" s="124"/>
      <c r="EC359" s="124"/>
      <c r="ED359" s="124"/>
      <c r="EE359" s="124"/>
      <c r="EF359" s="124"/>
      <c r="EG359" s="124"/>
      <c r="EH359" s="124"/>
      <c r="EI359" s="124"/>
      <c r="EJ359" s="124"/>
      <c r="EK359" s="124"/>
      <c r="EL359" s="124"/>
      <c r="EM359" s="124"/>
      <c r="EN359" s="124"/>
      <c r="EO359" s="124"/>
      <c r="EP359" s="124"/>
      <c r="EQ359" s="124"/>
      <c r="ER359" s="124"/>
      <c r="ES359" s="124"/>
      <c r="ET359" s="124"/>
      <c r="EU359" s="124"/>
      <c r="EV359" s="124"/>
      <c r="EW359" s="124"/>
      <c r="EX359" s="124"/>
      <c r="EY359" s="124"/>
      <c r="EZ359" s="124"/>
      <c r="FA359" s="124"/>
      <c r="FB359" s="124"/>
      <c r="FC359" s="124"/>
      <c r="FD359" s="124"/>
      <c r="FE359" s="124"/>
      <c r="FF359" s="124"/>
      <c r="FG359" s="124"/>
      <c r="FH359" s="124"/>
      <c r="FI359" s="124"/>
      <c r="FJ359" s="124"/>
      <c r="FK359" s="124"/>
      <c r="FL359" s="124"/>
    </row>
    <row r="360" spans="1:168" s="31" customFormat="1" ht="25.5">
      <c r="A360" s="234"/>
      <c r="B360" s="235"/>
      <c r="C360" s="236"/>
      <c r="D360" s="333"/>
      <c r="E360" s="236"/>
      <c r="F360" s="334"/>
      <c r="G360" s="236"/>
      <c r="H360" s="334"/>
      <c r="I360" s="236"/>
      <c r="J360" s="334"/>
      <c r="K360" s="235"/>
      <c r="L360" s="235"/>
      <c r="M360" s="235"/>
      <c r="N360" s="235"/>
      <c r="O360" s="235"/>
      <c r="P360" s="79" t="s">
        <v>1054</v>
      </c>
      <c r="Q360" s="80" t="s">
        <v>324</v>
      </c>
      <c r="R360" s="79">
        <v>581</v>
      </c>
      <c r="S360" s="80"/>
      <c r="T360" s="83">
        <v>0.378</v>
      </c>
      <c r="U360" s="103">
        <f>T360/R360*1000000</f>
        <v>650.6024096385543</v>
      </c>
      <c r="V360" s="136">
        <v>42767</v>
      </c>
      <c r="W360" s="136">
        <v>43009</v>
      </c>
      <c r="X360" s="79"/>
      <c r="Y360" s="79"/>
      <c r="Z360" s="79"/>
      <c r="AA360" s="81"/>
      <c r="AB360" s="82"/>
      <c r="AC360" s="79"/>
      <c r="AD360" s="79"/>
      <c r="AE360" s="79"/>
      <c r="AF360" s="79"/>
      <c r="AG360" s="235"/>
      <c r="AH360" s="29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  <c r="BH360" s="122"/>
      <c r="BI360" s="122"/>
      <c r="BJ360" s="122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2"/>
      <c r="CA360" s="122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2"/>
      <c r="CP360" s="122"/>
      <c r="CQ360" s="122"/>
      <c r="CR360" s="122"/>
      <c r="CS360" s="123"/>
      <c r="CT360" s="123"/>
      <c r="CU360" s="123"/>
      <c r="CV360" s="123"/>
      <c r="CW360" s="123"/>
      <c r="CX360" s="123"/>
      <c r="CY360" s="123"/>
      <c r="CZ360" s="124"/>
      <c r="DA360" s="124"/>
      <c r="DB360" s="124"/>
      <c r="DC360" s="124"/>
      <c r="DD360" s="124"/>
      <c r="DE360" s="124"/>
      <c r="DF360" s="124"/>
      <c r="DG360" s="124"/>
      <c r="DH360" s="124"/>
      <c r="DI360" s="124"/>
      <c r="DJ360" s="124"/>
      <c r="DK360" s="124"/>
      <c r="DL360" s="124"/>
      <c r="DM360" s="124"/>
      <c r="DN360" s="124"/>
      <c r="DO360" s="124"/>
      <c r="DP360" s="124"/>
      <c r="DQ360" s="124"/>
      <c r="DR360" s="124"/>
      <c r="DS360" s="124"/>
      <c r="DT360" s="124"/>
      <c r="DU360" s="124"/>
      <c r="DV360" s="124"/>
      <c r="DW360" s="124"/>
      <c r="DX360" s="124"/>
      <c r="DY360" s="124"/>
      <c r="DZ360" s="124"/>
      <c r="EA360" s="124"/>
      <c r="EB360" s="124"/>
      <c r="EC360" s="124"/>
      <c r="ED360" s="124"/>
      <c r="EE360" s="124"/>
      <c r="EF360" s="124"/>
      <c r="EG360" s="124"/>
      <c r="EH360" s="124"/>
      <c r="EI360" s="124"/>
      <c r="EJ360" s="124"/>
      <c r="EK360" s="124"/>
      <c r="EL360" s="124"/>
      <c r="EM360" s="124"/>
      <c r="EN360" s="124"/>
      <c r="EO360" s="124"/>
      <c r="EP360" s="124"/>
      <c r="EQ360" s="124"/>
      <c r="ER360" s="124"/>
      <c r="ES360" s="124"/>
      <c r="ET360" s="124"/>
      <c r="EU360" s="124"/>
      <c r="EV360" s="124"/>
      <c r="EW360" s="124"/>
      <c r="EX360" s="124"/>
      <c r="EY360" s="124"/>
      <c r="EZ360" s="124"/>
      <c r="FA360" s="124"/>
      <c r="FB360" s="124"/>
      <c r="FC360" s="124"/>
      <c r="FD360" s="124"/>
      <c r="FE360" s="124"/>
      <c r="FF360" s="124"/>
      <c r="FG360" s="124"/>
      <c r="FH360" s="124"/>
      <c r="FI360" s="124"/>
      <c r="FJ360" s="124"/>
      <c r="FK360" s="124"/>
      <c r="FL360" s="124"/>
    </row>
    <row r="361" spans="1:168" s="31" customFormat="1" ht="60" customHeight="1">
      <c r="A361" s="234"/>
      <c r="B361" s="235"/>
      <c r="C361" s="236"/>
      <c r="D361" s="333"/>
      <c r="E361" s="236"/>
      <c r="F361" s="334"/>
      <c r="G361" s="236"/>
      <c r="H361" s="334"/>
      <c r="I361" s="236"/>
      <c r="J361" s="334"/>
      <c r="K361" s="235"/>
      <c r="L361" s="235"/>
      <c r="M361" s="235"/>
      <c r="N361" s="235"/>
      <c r="O361" s="235"/>
      <c r="P361" s="79" t="s">
        <v>1027</v>
      </c>
      <c r="Q361" s="80" t="s">
        <v>165</v>
      </c>
      <c r="R361" s="79">
        <v>4</v>
      </c>
      <c r="S361" s="80"/>
      <c r="T361" s="83">
        <v>0.2246</v>
      </c>
      <c r="U361" s="103">
        <f>T361/R361*1000000</f>
        <v>56150</v>
      </c>
      <c r="V361" s="136">
        <v>42767</v>
      </c>
      <c r="W361" s="136">
        <v>43009</v>
      </c>
      <c r="X361" s="89"/>
      <c r="Y361" s="79"/>
      <c r="Z361" s="80"/>
      <c r="AA361" s="86"/>
      <c r="AB361" s="82"/>
      <c r="AC361" s="83"/>
      <c r="AD361" s="83"/>
      <c r="AE361" s="90"/>
      <c r="AF361" s="90"/>
      <c r="AG361" s="235"/>
      <c r="AH361" s="29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2"/>
      <c r="CA361" s="122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2"/>
      <c r="CP361" s="122"/>
      <c r="CQ361" s="122"/>
      <c r="CR361" s="122"/>
      <c r="CS361" s="123"/>
      <c r="CT361" s="123"/>
      <c r="CU361" s="123"/>
      <c r="CV361" s="123"/>
      <c r="CW361" s="123"/>
      <c r="CX361" s="123"/>
      <c r="CY361" s="123"/>
      <c r="CZ361" s="124"/>
      <c r="DA361" s="124"/>
      <c r="DB361" s="124"/>
      <c r="DC361" s="124"/>
      <c r="DD361" s="124"/>
      <c r="DE361" s="124"/>
      <c r="DF361" s="124"/>
      <c r="DG361" s="124"/>
      <c r="DH361" s="124"/>
      <c r="DI361" s="124"/>
      <c r="DJ361" s="124"/>
      <c r="DK361" s="124"/>
      <c r="DL361" s="124"/>
      <c r="DM361" s="124"/>
      <c r="DN361" s="124"/>
      <c r="DO361" s="124"/>
      <c r="DP361" s="124"/>
      <c r="DQ361" s="124"/>
      <c r="DR361" s="124"/>
      <c r="DS361" s="124"/>
      <c r="DT361" s="124"/>
      <c r="DU361" s="124"/>
      <c r="DV361" s="124"/>
      <c r="DW361" s="124"/>
      <c r="DX361" s="124"/>
      <c r="DY361" s="124"/>
      <c r="DZ361" s="124"/>
      <c r="EA361" s="124"/>
      <c r="EB361" s="124"/>
      <c r="EC361" s="124"/>
      <c r="ED361" s="124"/>
      <c r="EE361" s="124"/>
      <c r="EF361" s="124"/>
      <c r="EG361" s="124"/>
      <c r="EH361" s="124"/>
      <c r="EI361" s="124"/>
      <c r="EJ361" s="124"/>
      <c r="EK361" s="124"/>
      <c r="EL361" s="124"/>
      <c r="EM361" s="124"/>
      <c r="EN361" s="124"/>
      <c r="EO361" s="124"/>
      <c r="EP361" s="124"/>
      <c r="EQ361" s="124"/>
      <c r="ER361" s="124"/>
      <c r="ES361" s="124"/>
      <c r="ET361" s="124"/>
      <c r="EU361" s="124"/>
      <c r="EV361" s="124"/>
      <c r="EW361" s="124"/>
      <c r="EX361" s="124"/>
      <c r="EY361" s="124"/>
      <c r="EZ361" s="124"/>
      <c r="FA361" s="124"/>
      <c r="FB361" s="124"/>
      <c r="FC361" s="124"/>
      <c r="FD361" s="124"/>
      <c r="FE361" s="124"/>
      <c r="FF361" s="124"/>
      <c r="FG361" s="124"/>
      <c r="FH361" s="124"/>
      <c r="FI361" s="124"/>
      <c r="FJ361" s="124"/>
      <c r="FK361" s="124"/>
      <c r="FL361" s="124"/>
    </row>
    <row r="362" spans="1:168" s="31" customFormat="1" ht="12.75">
      <c r="A362" s="234">
        <v>39</v>
      </c>
      <c r="B362" s="235" t="s">
        <v>938</v>
      </c>
      <c r="C362" s="236">
        <v>1.4</v>
      </c>
      <c r="D362" s="333">
        <v>22500</v>
      </c>
      <c r="E362" s="236">
        <v>1.12</v>
      </c>
      <c r="F362" s="334">
        <f>E362/C362*100</f>
        <v>80.00000000000001</v>
      </c>
      <c r="G362" s="236">
        <v>1.12</v>
      </c>
      <c r="H362" s="334">
        <f>G362/C362*100</f>
        <v>80.00000000000001</v>
      </c>
      <c r="I362" s="236">
        <v>1.1</v>
      </c>
      <c r="J362" s="334">
        <f>I362/C362*100</f>
        <v>78.57142857142858</v>
      </c>
      <c r="K362" s="235" t="s">
        <v>939</v>
      </c>
      <c r="L362" s="235" t="s">
        <v>362</v>
      </c>
      <c r="M362" s="235"/>
      <c r="N362" s="235"/>
      <c r="O362" s="235" t="s">
        <v>939</v>
      </c>
      <c r="P362" s="235" t="s">
        <v>1085</v>
      </c>
      <c r="Q362" s="335" t="s">
        <v>165</v>
      </c>
      <c r="R362" s="235">
        <v>12</v>
      </c>
      <c r="S362" s="335"/>
      <c r="T362" s="336">
        <v>0.5517</v>
      </c>
      <c r="U362" s="338">
        <f>T362/R362*1000000</f>
        <v>45974.99999999999</v>
      </c>
      <c r="V362" s="339">
        <v>42767</v>
      </c>
      <c r="W362" s="339">
        <v>43009</v>
      </c>
      <c r="X362" s="235"/>
      <c r="Y362" s="235"/>
      <c r="Z362" s="235"/>
      <c r="AA362" s="236"/>
      <c r="AB362" s="334"/>
      <c r="AC362" s="235"/>
      <c r="AD362" s="235"/>
      <c r="AE362" s="235"/>
      <c r="AF362" s="235"/>
      <c r="AG362" s="235" t="s">
        <v>1178</v>
      </c>
      <c r="AH362" s="29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3"/>
      <c r="CT362" s="123"/>
      <c r="CU362" s="123"/>
      <c r="CV362" s="123"/>
      <c r="CW362" s="123"/>
      <c r="CX362" s="123"/>
      <c r="CY362" s="123"/>
      <c r="CZ362" s="124"/>
      <c r="DA362" s="124"/>
      <c r="DB362" s="124"/>
      <c r="DC362" s="124"/>
      <c r="DD362" s="124"/>
      <c r="DE362" s="124"/>
      <c r="DF362" s="124"/>
      <c r="DG362" s="124"/>
      <c r="DH362" s="124"/>
      <c r="DI362" s="124"/>
      <c r="DJ362" s="124"/>
      <c r="DK362" s="124"/>
      <c r="DL362" s="124"/>
      <c r="DM362" s="124"/>
      <c r="DN362" s="124"/>
      <c r="DO362" s="124"/>
      <c r="DP362" s="124"/>
      <c r="DQ362" s="124"/>
      <c r="DR362" s="124"/>
      <c r="DS362" s="124"/>
      <c r="DT362" s="124"/>
      <c r="DU362" s="124"/>
      <c r="DV362" s="124"/>
      <c r="DW362" s="124"/>
      <c r="DX362" s="124"/>
      <c r="DY362" s="124"/>
      <c r="DZ362" s="124"/>
      <c r="EA362" s="124"/>
      <c r="EB362" s="124"/>
      <c r="EC362" s="124"/>
      <c r="ED362" s="124"/>
      <c r="EE362" s="124"/>
      <c r="EF362" s="124"/>
      <c r="EG362" s="124"/>
      <c r="EH362" s="124"/>
      <c r="EI362" s="124"/>
      <c r="EJ362" s="124"/>
      <c r="EK362" s="124"/>
      <c r="EL362" s="124"/>
      <c r="EM362" s="124"/>
      <c r="EN362" s="124"/>
      <c r="EO362" s="124"/>
      <c r="EP362" s="124"/>
      <c r="EQ362" s="124"/>
      <c r="ER362" s="124"/>
      <c r="ES362" s="124"/>
      <c r="ET362" s="124"/>
      <c r="EU362" s="124"/>
      <c r="EV362" s="124"/>
      <c r="EW362" s="124"/>
      <c r="EX362" s="124"/>
      <c r="EY362" s="124"/>
      <c r="EZ362" s="124"/>
      <c r="FA362" s="124"/>
      <c r="FB362" s="124"/>
      <c r="FC362" s="124"/>
      <c r="FD362" s="124"/>
      <c r="FE362" s="124"/>
      <c r="FF362" s="124"/>
      <c r="FG362" s="124"/>
      <c r="FH362" s="124"/>
      <c r="FI362" s="124"/>
      <c r="FJ362" s="124"/>
      <c r="FK362" s="124"/>
      <c r="FL362" s="124"/>
    </row>
    <row r="363" spans="1:168" s="31" customFormat="1" ht="40.5" customHeight="1">
      <c r="A363" s="234"/>
      <c r="B363" s="235"/>
      <c r="C363" s="236"/>
      <c r="D363" s="333"/>
      <c r="E363" s="236"/>
      <c r="F363" s="334"/>
      <c r="G363" s="236"/>
      <c r="H363" s="334"/>
      <c r="I363" s="236"/>
      <c r="J363" s="334"/>
      <c r="K363" s="235"/>
      <c r="L363" s="235"/>
      <c r="M363" s="235"/>
      <c r="N363" s="235"/>
      <c r="O363" s="235"/>
      <c r="P363" s="235"/>
      <c r="Q363" s="335"/>
      <c r="R363" s="235"/>
      <c r="S363" s="335"/>
      <c r="T363" s="336"/>
      <c r="U363" s="338"/>
      <c r="V363" s="339"/>
      <c r="W363" s="339"/>
      <c r="X363" s="235"/>
      <c r="Y363" s="235"/>
      <c r="Z363" s="235"/>
      <c r="AA363" s="236"/>
      <c r="AB363" s="334"/>
      <c r="AC363" s="235"/>
      <c r="AD363" s="235"/>
      <c r="AE363" s="235"/>
      <c r="AF363" s="235"/>
      <c r="AG363" s="235"/>
      <c r="AH363" s="29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3"/>
      <c r="CT363" s="123"/>
      <c r="CU363" s="123"/>
      <c r="CV363" s="123"/>
      <c r="CW363" s="123"/>
      <c r="CX363" s="123"/>
      <c r="CY363" s="123"/>
      <c r="CZ363" s="124"/>
      <c r="DA363" s="124"/>
      <c r="DB363" s="124"/>
      <c r="DC363" s="124"/>
      <c r="DD363" s="124"/>
      <c r="DE363" s="124"/>
      <c r="DF363" s="124"/>
      <c r="DG363" s="124"/>
      <c r="DH363" s="124"/>
      <c r="DI363" s="124"/>
      <c r="DJ363" s="124"/>
      <c r="DK363" s="124"/>
      <c r="DL363" s="124"/>
      <c r="DM363" s="124"/>
      <c r="DN363" s="124"/>
      <c r="DO363" s="124"/>
      <c r="DP363" s="124"/>
      <c r="DQ363" s="124"/>
      <c r="DR363" s="124"/>
      <c r="DS363" s="124"/>
      <c r="DT363" s="124"/>
      <c r="DU363" s="124"/>
      <c r="DV363" s="124"/>
      <c r="DW363" s="124"/>
      <c r="DX363" s="124"/>
      <c r="DY363" s="124"/>
      <c r="DZ363" s="124"/>
      <c r="EA363" s="124"/>
      <c r="EB363" s="124"/>
      <c r="EC363" s="124"/>
      <c r="ED363" s="124"/>
      <c r="EE363" s="124"/>
      <c r="EF363" s="124"/>
      <c r="EG363" s="124"/>
      <c r="EH363" s="124"/>
      <c r="EI363" s="124"/>
      <c r="EJ363" s="124"/>
      <c r="EK363" s="124"/>
      <c r="EL363" s="124"/>
      <c r="EM363" s="124"/>
      <c r="EN363" s="124"/>
      <c r="EO363" s="124"/>
      <c r="EP363" s="124"/>
      <c r="EQ363" s="124"/>
      <c r="ER363" s="124"/>
      <c r="ES363" s="124"/>
      <c r="ET363" s="124"/>
      <c r="EU363" s="124"/>
      <c r="EV363" s="124"/>
      <c r="EW363" s="124"/>
      <c r="EX363" s="124"/>
      <c r="EY363" s="124"/>
      <c r="EZ363" s="124"/>
      <c r="FA363" s="124"/>
      <c r="FB363" s="124"/>
      <c r="FC363" s="124"/>
      <c r="FD363" s="124"/>
      <c r="FE363" s="124"/>
      <c r="FF363" s="124"/>
      <c r="FG363" s="124"/>
      <c r="FH363" s="124"/>
      <c r="FI363" s="124"/>
      <c r="FJ363" s="124"/>
      <c r="FK363" s="124"/>
      <c r="FL363" s="124"/>
    </row>
    <row r="364" spans="1:168" s="31" customFormat="1" ht="25.5">
      <c r="A364" s="234"/>
      <c r="B364" s="235"/>
      <c r="C364" s="236"/>
      <c r="D364" s="333"/>
      <c r="E364" s="236"/>
      <c r="F364" s="334"/>
      <c r="G364" s="236"/>
      <c r="H364" s="334"/>
      <c r="I364" s="236"/>
      <c r="J364" s="334"/>
      <c r="K364" s="235"/>
      <c r="L364" s="235"/>
      <c r="M364" s="235"/>
      <c r="N364" s="235"/>
      <c r="O364" s="235"/>
      <c r="P364" s="79" t="s">
        <v>1054</v>
      </c>
      <c r="Q364" s="80" t="s">
        <v>324</v>
      </c>
      <c r="R364" s="79">
        <v>750</v>
      </c>
      <c r="S364" s="80"/>
      <c r="T364" s="83">
        <v>0.4879</v>
      </c>
      <c r="U364" s="103">
        <f>T364/R364*1000000</f>
        <v>650.5333333333333</v>
      </c>
      <c r="V364" s="136">
        <v>42767</v>
      </c>
      <c r="W364" s="136">
        <v>43009</v>
      </c>
      <c r="X364" s="79"/>
      <c r="Y364" s="79"/>
      <c r="Z364" s="79"/>
      <c r="AA364" s="81"/>
      <c r="AB364" s="82"/>
      <c r="AC364" s="79"/>
      <c r="AD364" s="79"/>
      <c r="AE364" s="79"/>
      <c r="AF364" s="79"/>
      <c r="AG364" s="235"/>
      <c r="AH364" s="29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3"/>
      <c r="CT364" s="123"/>
      <c r="CU364" s="123"/>
      <c r="CV364" s="123"/>
      <c r="CW364" s="123"/>
      <c r="CX364" s="123"/>
      <c r="CY364" s="123"/>
      <c r="CZ364" s="124"/>
      <c r="DA364" s="124"/>
      <c r="DB364" s="124"/>
      <c r="DC364" s="124"/>
      <c r="DD364" s="124"/>
      <c r="DE364" s="124"/>
      <c r="DF364" s="124"/>
      <c r="DG364" s="124"/>
      <c r="DH364" s="124"/>
      <c r="DI364" s="124"/>
      <c r="DJ364" s="124"/>
      <c r="DK364" s="124"/>
      <c r="DL364" s="124"/>
      <c r="DM364" s="124"/>
      <c r="DN364" s="124"/>
      <c r="DO364" s="124"/>
      <c r="DP364" s="124"/>
      <c r="DQ364" s="124"/>
      <c r="DR364" s="124"/>
      <c r="DS364" s="124"/>
      <c r="DT364" s="124"/>
      <c r="DU364" s="124"/>
      <c r="DV364" s="124"/>
      <c r="DW364" s="124"/>
      <c r="DX364" s="124"/>
      <c r="DY364" s="124"/>
      <c r="DZ364" s="124"/>
      <c r="EA364" s="124"/>
      <c r="EB364" s="124"/>
      <c r="EC364" s="124"/>
      <c r="ED364" s="124"/>
      <c r="EE364" s="124"/>
      <c r="EF364" s="124"/>
      <c r="EG364" s="124"/>
      <c r="EH364" s="124"/>
      <c r="EI364" s="124"/>
      <c r="EJ364" s="124"/>
      <c r="EK364" s="124"/>
      <c r="EL364" s="124"/>
      <c r="EM364" s="124"/>
      <c r="EN364" s="124"/>
      <c r="EO364" s="124"/>
      <c r="EP364" s="124"/>
      <c r="EQ364" s="124"/>
      <c r="ER364" s="124"/>
      <c r="ES364" s="124"/>
      <c r="ET364" s="124"/>
      <c r="EU364" s="124"/>
      <c r="EV364" s="124"/>
      <c r="EW364" s="124"/>
      <c r="EX364" s="124"/>
      <c r="EY364" s="124"/>
      <c r="EZ364" s="124"/>
      <c r="FA364" s="124"/>
      <c r="FB364" s="124"/>
      <c r="FC364" s="124"/>
      <c r="FD364" s="124"/>
      <c r="FE364" s="124"/>
      <c r="FF364" s="124"/>
      <c r="FG364" s="124"/>
      <c r="FH364" s="124"/>
      <c r="FI364" s="124"/>
      <c r="FJ364" s="124"/>
      <c r="FK364" s="124"/>
      <c r="FL364" s="124"/>
    </row>
    <row r="365" spans="1:168" s="31" customFormat="1" ht="51">
      <c r="A365" s="234"/>
      <c r="B365" s="235"/>
      <c r="C365" s="236"/>
      <c r="D365" s="333"/>
      <c r="E365" s="236"/>
      <c r="F365" s="334"/>
      <c r="G365" s="236"/>
      <c r="H365" s="334"/>
      <c r="I365" s="236"/>
      <c r="J365" s="334"/>
      <c r="K365" s="235"/>
      <c r="L365" s="235"/>
      <c r="M365" s="235"/>
      <c r="N365" s="235"/>
      <c r="O365" s="235"/>
      <c r="P365" s="79" t="s">
        <v>1027</v>
      </c>
      <c r="Q365" s="80" t="s">
        <v>165</v>
      </c>
      <c r="R365" s="79">
        <v>4</v>
      </c>
      <c r="S365" s="80"/>
      <c r="T365" s="83">
        <v>0.2246</v>
      </c>
      <c r="U365" s="103">
        <f>T365/R365*1000000</f>
        <v>56150</v>
      </c>
      <c r="V365" s="136">
        <v>42767</v>
      </c>
      <c r="W365" s="136">
        <v>43009</v>
      </c>
      <c r="X365" s="89"/>
      <c r="Y365" s="79"/>
      <c r="Z365" s="80"/>
      <c r="AA365" s="86"/>
      <c r="AB365" s="82"/>
      <c r="AC365" s="83"/>
      <c r="AD365" s="83"/>
      <c r="AE365" s="90"/>
      <c r="AF365" s="90"/>
      <c r="AG365" s="235"/>
      <c r="AH365" s="29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3"/>
      <c r="CT365" s="123"/>
      <c r="CU365" s="123"/>
      <c r="CV365" s="123"/>
      <c r="CW365" s="123"/>
      <c r="CX365" s="123"/>
      <c r="CY365" s="123"/>
      <c r="CZ365" s="124"/>
      <c r="DA365" s="124"/>
      <c r="DB365" s="124"/>
      <c r="DC365" s="124"/>
      <c r="DD365" s="124"/>
      <c r="DE365" s="124"/>
      <c r="DF365" s="124"/>
      <c r="DG365" s="124"/>
      <c r="DH365" s="124"/>
      <c r="DI365" s="124"/>
      <c r="DJ365" s="124"/>
      <c r="DK365" s="124"/>
      <c r="DL365" s="124"/>
      <c r="DM365" s="124"/>
      <c r="DN365" s="124"/>
      <c r="DO365" s="124"/>
      <c r="DP365" s="124"/>
      <c r="DQ365" s="124"/>
      <c r="DR365" s="124"/>
      <c r="DS365" s="124"/>
      <c r="DT365" s="124"/>
      <c r="DU365" s="124"/>
      <c r="DV365" s="124"/>
      <c r="DW365" s="124"/>
      <c r="DX365" s="124"/>
      <c r="DY365" s="124"/>
      <c r="DZ365" s="124"/>
      <c r="EA365" s="124"/>
      <c r="EB365" s="124"/>
      <c r="EC365" s="124"/>
      <c r="ED365" s="124"/>
      <c r="EE365" s="124"/>
      <c r="EF365" s="124"/>
      <c r="EG365" s="124"/>
      <c r="EH365" s="124"/>
      <c r="EI365" s="124"/>
      <c r="EJ365" s="124"/>
      <c r="EK365" s="124"/>
      <c r="EL365" s="124"/>
      <c r="EM365" s="124"/>
      <c r="EN365" s="124"/>
      <c r="EO365" s="124"/>
      <c r="EP365" s="124"/>
      <c r="EQ365" s="124"/>
      <c r="ER365" s="124"/>
      <c r="ES365" s="124"/>
      <c r="ET365" s="124"/>
      <c r="EU365" s="124"/>
      <c r="EV365" s="124"/>
      <c r="EW365" s="124"/>
      <c r="EX365" s="124"/>
      <c r="EY365" s="124"/>
      <c r="EZ365" s="124"/>
      <c r="FA365" s="124"/>
      <c r="FB365" s="124"/>
      <c r="FC365" s="124"/>
      <c r="FD365" s="124"/>
      <c r="FE365" s="124"/>
      <c r="FF365" s="124"/>
      <c r="FG365" s="124"/>
      <c r="FH365" s="124"/>
      <c r="FI365" s="124"/>
      <c r="FJ365" s="124"/>
      <c r="FK365" s="124"/>
      <c r="FL365" s="124"/>
    </row>
    <row r="366" spans="1:168" s="31" customFormat="1" ht="15" customHeight="1">
      <c r="A366" s="234">
        <v>40</v>
      </c>
      <c r="B366" s="235" t="s">
        <v>940</v>
      </c>
      <c r="C366" s="236">
        <v>7.7</v>
      </c>
      <c r="D366" s="333">
        <v>123200</v>
      </c>
      <c r="E366" s="236">
        <v>1.5</v>
      </c>
      <c r="F366" s="334">
        <f>E366/C366*100</f>
        <v>19.480519480519483</v>
      </c>
      <c r="G366" s="341">
        <v>6.16</v>
      </c>
      <c r="H366" s="334">
        <f>G366/C366*100</f>
        <v>80</v>
      </c>
      <c r="I366" s="236">
        <v>6.1</v>
      </c>
      <c r="J366" s="334">
        <f>I366/C366*100</f>
        <v>79.2207792207792</v>
      </c>
      <c r="K366" s="235" t="s">
        <v>941</v>
      </c>
      <c r="L366" s="235" t="s">
        <v>935</v>
      </c>
      <c r="M366" s="235"/>
      <c r="N366" s="235"/>
      <c r="O366" s="235" t="s">
        <v>941</v>
      </c>
      <c r="P366" s="235" t="s">
        <v>1054</v>
      </c>
      <c r="Q366" s="335" t="s">
        <v>324</v>
      </c>
      <c r="R366" s="235">
        <v>5152</v>
      </c>
      <c r="S366" s="335"/>
      <c r="T366" s="336">
        <v>3.3516</v>
      </c>
      <c r="U366" s="338">
        <f>T366/R366*1000000</f>
        <v>650.5434782608695</v>
      </c>
      <c r="V366" s="339">
        <v>42767</v>
      </c>
      <c r="W366" s="339">
        <v>43009</v>
      </c>
      <c r="X366" s="361"/>
      <c r="Y366" s="229"/>
      <c r="Z366" s="353"/>
      <c r="AA366" s="359"/>
      <c r="AB366" s="357"/>
      <c r="AC366" s="351"/>
      <c r="AD366" s="351"/>
      <c r="AE366" s="355"/>
      <c r="AF366" s="355"/>
      <c r="AG366" s="229" t="s">
        <v>1180</v>
      </c>
      <c r="AH366" s="29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2"/>
      <c r="CA366" s="122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2"/>
      <c r="CP366" s="122"/>
      <c r="CQ366" s="122"/>
      <c r="CR366" s="122"/>
      <c r="CS366" s="123"/>
      <c r="CT366" s="123"/>
      <c r="CU366" s="123"/>
      <c r="CV366" s="123"/>
      <c r="CW366" s="123"/>
      <c r="CX366" s="123"/>
      <c r="CY366" s="123"/>
      <c r="CZ366" s="124"/>
      <c r="DA366" s="124"/>
      <c r="DB366" s="124"/>
      <c r="DC366" s="124"/>
      <c r="DD366" s="124"/>
      <c r="DE366" s="124"/>
      <c r="DF366" s="124"/>
      <c r="DG366" s="124"/>
      <c r="DH366" s="124"/>
      <c r="DI366" s="124"/>
      <c r="DJ366" s="124"/>
      <c r="DK366" s="124"/>
      <c r="DL366" s="124"/>
      <c r="DM366" s="124"/>
      <c r="DN366" s="124"/>
      <c r="DO366" s="124"/>
      <c r="DP366" s="124"/>
      <c r="DQ366" s="124"/>
      <c r="DR366" s="124"/>
      <c r="DS366" s="124"/>
      <c r="DT366" s="124"/>
      <c r="DU366" s="124"/>
      <c r="DV366" s="124"/>
      <c r="DW366" s="124"/>
      <c r="DX366" s="124"/>
      <c r="DY366" s="124"/>
      <c r="DZ366" s="124"/>
      <c r="EA366" s="124"/>
      <c r="EB366" s="124"/>
      <c r="EC366" s="124"/>
      <c r="ED366" s="124"/>
      <c r="EE366" s="124"/>
      <c r="EF366" s="124"/>
      <c r="EG366" s="124"/>
      <c r="EH366" s="124"/>
      <c r="EI366" s="124"/>
      <c r="EJ366" s="124"/>
      <c r="EK366" s="124"/>
      <c r="EL366" s="124"/>
      <c r="EM366" s="124"/>
      <c r="EN366" s="124"/>
      <c r="EO366" s="124"/>
      <c r="EP366" s="124"/>
      <c r="EQ366" s="124"/>
      <c r="ER366" s="124"/>
      <c r="ES366" s="124"/>
      <c r="ET366" s="124"/>
      <c r="EU366" s="124"/>
      <c r="EV366" s="124"/>
      <c r="EW366" s="124"/>
      <c r="EX366" s="124"/>
      <c r="EY366" s="124"/>
      <c r="EZ366" s="124"/>
      <c r="FA366" s="124"/>
      <c r="FB366" s="124"/>
      <c r="FC366" s="124"/>
      <c r="FD366" s="124"/>
      <c r="FE366" s="124"/>
      <c r="FF366" s="124"/>
      <c r="FG366" s="124"/>
      <c r="FH366" s="124"/>
      <c r="FI366" s="124"/>
      <c r="FJ366" s="124"/>
      <c r="FK366" s="124"/>
      <c r="FL366" s="124"/>
    </row>
    <row r="367" spans="1:168" s="31" customFormat="1" ht="12.75">
      <c r="A367" s="234"/>
      <c r="B367" s="235"/>
      <c r="C367" s="236"/>
      <c r="D367" s="333"/>
      <c r="E367" s="236"/>
      <c r="F367" s="334"/>
      <c r="G367" s="341"/>
      <c r="H367" s="334"/>
      <c r="I367" s="236"/>
      <c r="J367" s="334"/>
      <c r="K367" s="235"/>
      <c r="L367" s="235"/>
      <c r="M367" s="235"/>
      <c r="N367" s="235"/>
      <c r="O367" s="235"/>
      <c r="P367" s="235"/>
      <c r="Q367" s="335"/>
      <c r="R367" s="235"/>
      <c r="S367" s="335"/>
      <c r="T367" s="336"/>
      <c r="U367" s="338"/>
      <c r="V367" s="339"/>
      <c r="W367" s="339"/>
      <c r="X367" s="362"/>
      <c r="Y367" s="231"/>
      <c r="Z367" s="354"/>
      <c r="AA367" s="360"/>
      <c r="AB367" s="358"/>
      <c r="AC367" s="352"/>
      <c r="AD367" s="352"/>
      <c r="AE367" s="356"/>
      <c r="AF367" s="356"/>
      <c r="AG367" s="230"/>
      <c r="AH367" s="29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3"/>
      <c r="CT367" s="123"/>
      <c r="CU367" s="123"/>
      <c r="CV367" s="123"/>
      <c r="CW367" s="123"/>
      <c r="CX367" s="123"/>
      <c r="CY367" s="123"/>
      <c r="CZ367" s="124"/>
      <c r="DA367" s="124"/>
      <c r="DB367" s="124"/>
      <c r="DC367" s="124"/>
      <c r="DD367" s="124"/>
      <c r="DE367" s="124"/>
      <c r="DF367" s="124"/>
      <c r="DG367" s="124"/>
      <c r="DH367" s="124"/>
      <c r="DI367" s="124"/>
      <c r="DJ367" s="124"/>
      <c r="DK367" s="124"/>
      <c r="DL367" s="124"/>
      <c r="DM367" s="124"/>
      <c r="DN367" s="124"/>
      <c r="DO367" s="124"/>
      <c r="DP367" s="124"/>
      <c r="DQ367" s="124"/>
      <c r="DR367" s="124"/>
      <c r="DS367" s="124"/>
      <c r="DT367" s="124"/>
      <c r="DU367" s="124"/>
      <c r="DV367" s="124"/>
      <c r="DW367" s="124"/>
      <c r="DX367" s="124"/>
      <c r="DY367" s="124"/>
      <c r="DZ367" s="124"/>
      <c r="EA367" s="124"/>
      <c r="EB367" s="124"/>
      <c r="EC367" s="124"/>
      <c r="ED367" s="124"/>
      <c r="EE367" s="124"/>
      <c r="EF367" s="124"/>
      <c r="EG367" s="124"/>
      <c r="EH367" s="124"/>
      <c r="EI367" s="124"/>
      <c r="EJ367" s="124"/>
      <c r="EK367" s="124"/>
      <c r="EL367" s="124"/>
      <c r="EM367" s="124"/>
      <c r="EN367" s="124"/>
      <c r="EO367" s="124"/>
      <c r="EP367" s="124"/>
      <c r="EQ367" s="124"/>
      <c r="ER367" s="124"/>
      <c r="ES367" s="124"/>
      <c r="ET367" s="124"/>
      <c r="EU367" s="124"/>
      <c r="EV367" s="124"/>
      <c r="EW367" s="124"/>
      <c r="EX367" s="124"/>
      <c r="EY367" s="124"/>
      <c r="EZ367" s="124"/>
      <c r="FA367" s="124"/>
      <c r="FB367" s="124"/>
      <c r="FC367" s="124"/>
      <c r="FD367" s="124"/>
      <c r="FE367" s="124"/>
      <c r="FF367" s="124"/>
      <c r="FG367" s="124"/>
      <c r="FH367" s="124"/>
      <c r="FI367" s="124"/>
      <c r="FJ367" s="124"/>
      <c r="FK367" s="124"/>
      <c r="FL367" s="124"/>
    </row>
    <row r="368" spans="1:168" s="31" customFormat="1" ht="39.75" customHeight="1">
      <c r="A368" s="234"/>
      <c r="B368" s="235"/>
      <c r="C368" s="236"/>
      <c r="D368" s="333"/>
      <c r="E368" s="236"/>
      <c r="F368" s="334"/>
      <c r="G368" s="341"/>
      <c r="H368" s="334"/>
      <c r="I368" s="236"/>
      <c r="J368" s="334"/>
      <c r="K368" s="235"/>
      <c r="L368" s="235"/>
      <c r="M368" s="235"/>
      <c r="N368" s="235"/>
      <c r="O368" s="235"/>
      <c r="P368" s="235" t="s">
        <v>1179</v>
      </c>
      <c r="Q368" s="335" t="s">
        <v>165</v>
      </c>
      <c r="R368" s="235">
        <v>4</v>
      </c>
      <c r="S368" s="335"/>
      <c r="T368" s="336">
        <v>0.0546</v>
      </c>
      <c r="U368" s="338">
        <f>T368/R368*1000000</f>
        <v>13650</v>
      </c>
      <c r="V368" s="339">
        <v>42767</v>
      </c>
      <c r="W368" s="339">
        <v>43009</v>
      </c>
      <c r="X368" s="235"/>
      <c r="Y368" s="235"/>
      <c r="Z368" s="235"/>
      <c r="AA368" s="236"/>
      <c r="AB368" s="334"/>
      <c r="AC368" s="235"/>
      <c r="AD368" s="235"/>
      <c r="AE368" s="235"/>
      <c r="AF368" s="235"/>
      <c r="AG368" s="230"/>
      <c r="AH368" s="29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3"/>
      <c r="CT368" s="123"/>
      <c r="CU368" s="123"/>
      <c r="CV368" s="123"/>
      <c r="CW368" s="123"/>
      <c r="CX368" s="123"/>
      <c r="CY368" s="123"/>
      <c r="CZ368" s="124"/>
      <c r="DA368" s="124"/>
      <c r="DB368" s="124"/>
      <c r="DC368" s="124"/>
      <c r="DD368" s="124"/>
      <c r="DE368" s="124"/>
      <c r="DF368" s="124"/>
      <c r="DG368" s="124"/>
      <c r="DH368" s="124"/>
      <c r="DI368" s="124"/>
      <c r="DJ368" s="124"/>
      <c r="DK368" s="124"/>
      <c r="DL368" s="124"/>
      <c r="DM368" s="124"/>
      <c r="DN368" s="124"/>
      <c r="DO368" s="124"/>
      <c r="DP368" s="124"/>
      <c r="DQ368" s="124"/>
      <c r="DR368" s="124"/>
      <c r="DS368" s="124"/>
      <c r="DT368" s="124"/>
      <c r="DU368" s="124"/>
      <c r="DV368" s="124"/>
      <c r="DW368" s="124"/>
      <c r="DX368" s="124"/>
      <c r="DY368" s="124"/>
      <c r="DZ368" s="124"/>
      <c r="EA368" s="124"/>
      <c r="EB368" s="124"/>
      <c r="EC368" s="124"/>
      <c r="ED368" s="124"/>
      <c r="EE368" s="124"/>
      <c r="EF368" s="124"/>
      <c r="EG368" s="124"/>
      <c r="EH368" s="124"/>
      <c r="EI368" s="124"/>
      <c r="EJ368" s="124"/>
      <c r="EK368" s="124"/>
      <c r="EL368" s="124"/>
      <c r="EM368" s="124"/>
      <c r="EN368" s="124"/>
      <c r="EO368" s="124"/>
      <c r="EP368" s="124"/>
      <c r="EQ368" s="124"/>
      <c r="ER368" s="124"/>
      <c r="ES368" s="124"/>
      <c r="ET368" s="124"/>
      <c r="EU368" s="124"/>
      <c r="EV368" s="124"/>
      <c r="EW368" s="124"/>
      <c r="EX368" s="124"/>
      <c r="EY368" s="124"/>
      <c r="EZ368" s="124"/>
      <c r="FA368" s="124"/>
      <c r="FB368" s="124"/>
      <c r="FC368" s="124"/>
      <c r="FD368" s="124"/>
      <c r="FE368" s="124"/>
      <c r="FF368" s="124"/>
      <c r="FG368" s="124"/>
      <c r="FH368" s="124"/>
      <c r="FI368" s="124"/>
      <c r="FJ368" s="124"/>
      <c r="FK368" s="124"/>
      <c r="FL368" s="124"/>
    </row>
    <row r="369" spans="1:168" s="31" customFormat="1" ht="78" customHeight="1">
      <c r="A369" s="234"/>
      <c r="B369" s="235"/>
      <c r="C369" s="236"/>
      <c r="D369" s="333"/>
      <c r="E369" s="236"/>
      <c r="F369" s="334"/>
      <c r="G369" s="341"/>
      <c r="H369" s="334"/>
      <c r="I369" s="236"/>
      <c r="J369" s="334"/>
      <c r="K369" s="235"/>
      <c r="L369" s="235"/>
      <c r="M369" s="235"/>
      <c r="N369" s="235"/>
      <c r="O369" s="235"/>
      <c r="P369" s="235"/>
      <c r="Q369" s="335"/>
      <c r="R369" s="235"/>
      <c r="S369" s="335"/>
      <c r="T369" s="336"/>
      <c r="U369" s="338"/>
      <c r="V369" s="339"/>
      <c r="W369" s="339"/>
      <c r="X369" s="235"/>
      <c r="Y369" s="235"/>
      <c r="Z369" s="235"/>
      <c r="AA369" s="236"/>
      <c r="AB369" s="334"/>
      <c r="AC369" s="235"/>
      <c r="AD369" s="235"/>
      <c r="AE369" s="235"/>
      <c r="AF369" s="235"/>
      <c r="AG369" s="231"/>
      <c r="AH369" s="29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2"/>
      <c r="CA369" s="122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2"/>
      <c r="CP369" s="122"/>
      <c r="CQ369" s="122"/>
      <c r="CR369" s="122"/>
      <c r="CS369" s="123"/>
      <c r="CT369" s="123"/>
      <c r="CU369" s="123"/>
      <c r="CV369" s="123"/>
      <c r="CW369" s="123"/>
      <c r="CX369" s="123"/>
      <c r="CY369" s="123"/>
      <c r="CZ369" s="124"/>
      <c r="DA369" s="124"/>
      <c r="DB369" s="124"/>
      <c r="DC369" s="124"/>
      <c r="DD369" s="124"/>
      <c r="DE369" s="124"/>
      <c r="DF369" s="124"/>
      <c r="DG369" s="124"/>
      <c r="DH369" s="124"/>
      <c r="DI369" s="124"/>
      <c r="DJ369" s="124"/>
      <c r="DK369" s="124"/>
      <c r="DL369" s="124"/>
      <c r="DM369" s="124"/>
      <c r="DN369" s="124"/>
      <c r="DO369" s="124"/>
      <c r="DP369" s="124"/>
      <c r="DQ369" s="124"/>
      <c r="DR369" s="124"/>
      <c r="DS369" s="124"/>
      <c r="DT369" s="124"/>
      <c r="DU369" s="124"/>
      <c r="DV369" s="124"/>
      <c r="DW369" s="124"/>
      <c r="DX369" s="124"/>
      <c r="DY369" s="124"/>
      <c r="DZ369" s="124"/>
      <c r="EA369" s="124"/>
      <c r="EB369" s="124"/>
      <c r="EC369" s="124"/>
      <c r="ED369" s="124"/>
      <c r="EE369" s="124"/>
      <c r="EF369" s="124"/>
      <c r="EG369" s="124"/>
      <c r="EH369" s="124"/>
      <c r="EI369" s="124"/>
      <c r="EJ369" s="124"/>
      <c r="EK369" s="124"/>
      <c r="EL369" s="124"/>
      <c r="EM369" s="124"/>
      <c r="EN369" s="124"/>
      <c r="EO369" s="124"/>
      <c r="EP369" s="124"/>
      <c r="EQ369" s="124"/>
      <c r="ER369" s="124"/>
      <c r="ES369" s="124"/>
      <c r="ET369" s="124"/>
      <c r="EU369" s="124"/>
      <c r="EV369" s="124"/>
      <c r="EW369" s="124"/>
      <c r="EX369" s="124"/>
      <c r="EY369" s="124"/>
      <c r="EZ369" s="124"/>
      <c r="FA369" s="124"/>
      <c r="FB369" s="124"/>
      <c r="FC369" s="124"/>
      <c r="FD369" s="124"/>
      <c r="FE369" s="124"/>
      <c r="FF369" s="124"/>
      <c r="FG369" s="124"/>
      <c r="FH369" s="124"/>
      <c r="FI369" s="124"/>
      <c r="FJ369" s="124"/>
      <c r="FK369" s="124"/>
      <c r="FL369" s="124"/>
    </row>
    <row r="370" spans="1:168" s="31" customFormat="1" ht="35.25" customHeight="1">
      <c r="A370" s="234">
        <v>41</v>
      </c>
      <c r="B370" s="235" t="s">
        <v>942</v>
      </c>
      <c r="C370" s="236">
        <v>5.9</v>
      </c>
      <c r="D370" s="333">
        <v>102300</v>
      </c>
      <c r="E370" s="236">
        <v>2.655</v>
      </c>
      <c r="F370" s="334">
        <f>E370/C370*100</f>
        <v>44.99999999999999</v>
      </c>
      <c r="G370" s="236">
        <v>4.13</v>
      </c>
      <c r="H370" s="334">
        <f>G370/C370*100</f>
        <v>70</v>
      </c>
      <c r="I370" s="236">
        <v>4.1</v>
      </c>
      <c r="J370" s="334">
        <f>I370/C370*100</f>
        <v>69.4915254237288</v>
      </c>
      <c r="K370" s="235" t="s">
        <v>609</v>
      </c>
      <c r="L370" s="235" t="s">
        <v>362</v>
      </c>
      <c r="M370" s="235"/>
      <c r="N370" s="235"/>
      <c r="O370" s="235" t="s">
        <v>609</v>
      </c>
      <c r="P370" s="235" t="s">
        <v>1086</v>
      </c>
      <c r="Q370" s="335" t="s">
        <v>165</v>
      </c>
      <c r="R370" s="235">
        <v>8</v>
      </c>
      <c r="S370" s="335"/>
      <c r="T370" s="336">
        <v>0.7051</v>
      </c>
      <c r="U370" s="338">
        <f>T370/R370*1000000</f>
        <v>88137.5</v>
      </c>
      <c r="V370" s="339">
        <v>42767</v>
      </c>
      <c r="W370" s="339">
        <v>43009</v>
      </c>
      <c r="X370" s="235"/>
      <c r="Y370" s="235"/>
      <c r="Z370" s="235"/>
      <c r="AA370" s="236"/>
      <c r="AB370" s="334"/>
      <c r="AC370" s="235"/>
      <c r="AD370" s="235"/>
      <c r="AE370" s="235"/>
      <c r="AF370" s="235"/>
      <c r="AG370" s="235" t="s">
        <v>1181</v>
      </c>
      <c r="AH370" s="29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2"/>
      <c r="CA370" s="122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2"/>
      <c r="CP370" s="122"/>
      <c r="CQ370" s="122"/>
      <c r="CR370" s="122"/>
      <c r="CS370" s="123"/>
      <c r="CT370" s="123"/>
      <c r="CU370" s="123"/>
      <c r="CV370" s="123"/>
      <c r="CW370" s="123"/>
      <c r="CX370" s="123"/>
      <c r="CY370" s="123"/>
      <c r="CZ370" s="124"/>
      <c r="DA370" s="124"/>
      <c r="DB370" s="124"/>
      <c r="DC370" s="124"/>
      <c r="DD370" s="124"/>
      <c r="DE370" s="124"/>
      <c r="DF370" s="124"/>
      <c r="DG370" s="124"/>
      <c r="DH370" s="124"/>
      <c r="DI370" s="124"/>
      <c r="DJ370" s="124"/>
      <c r="DK370" s="124"/>
      <c r="DL370" s="124"/>
      <c r="DM370" s="124"/>
      <c r="DN370" s="124"/>
      <c r="DO370" s="124"/>
      <c r="DP370" s="124"/>
      <c r="DQ370" s="124"/>
      <c r="DR370" s="124"/>
      <c r="DS370" s="124"/>
      <c r="DT370" s="124"/>
      <c r="DU370" s="124"/>
      <c r="DV370" s="124"/>
      <c r="DW370" s="124"/>
      <c r="DX370" s="124"/>
      <c r="DY370" s="124"/>
      <c r="DZ370" s="124"/>
      <c r="EA370" s="124"/>
      <c r="EB370" s="124"/>
      <c r="EC370" s="124"/>
      <c r="ED370" s="124"/>
      <c r="EE370" s="124"/>
      <c r="EF370" s="124"/>
      <c r="EG370" s="124"/>
      <c r="EH370" s="124"/>
      <c r="EI370" s="124"/>
      <c r="EJ370" s="124"/>
      <c r="EK370" s="124"/>
      <c r="EL370" s="124"/>
      <c r="EM370" s="124"/>
      <c r="EN370" s="124"/>
      <c r="EO370" s="124"/>
      <c r="EP370" s="124"/>
      <c r="EQ370" s="124"/>
      <c r="ER370" s="124"/>
      <c r="ES370" s="124"/>
      <c r="ET370" s="124"/>
      <c r="EU370" s="124"/>
      <c r="EV370" s="124"/>
      <c r="EW370" s="124"/>
      <c r="EX370" s="124"/>
      <c r="EY370" s="124"/>
      <c r="EZ370" s="124"/>
      <c r="FA370" s="124"/>
      <c r="FB370" s="124"/>
      <c r="FC370" s="124"/>
      <c r="FD370" s="124"/>
      <c r="FE370" s="124"/>
      <c r="FF370" s="124"/>
      <c r="FG370" s="124"/>
      <c r="FH370" s="124"/>
      <c r="FI370" s="124"/>
      <c r="FJ370" s="124"/>
      <c r="FK370" s="124"/>
      <c r="FL370" s="124"/>
    </row>
    <row r="371" spans="1:168" s="31" customFormat="1" ht="18.75" customHeight="1">
      <c r="A371" s="234"/>
      <c r="B371" s="235"/>
      <c r="C371" s="236"/>
      <c r="D371" s="333"/>
      <c r="E371" s="236"/>
      <c r="F371" s="334"/>
      <c r="G371" s="236"/>
      <c r="H371" s="334"/>
      <c r="I371" s="236"/>
      <c r="J371" s="334"/>
      <c r="K371" s="235"/>
      <c r="L371" s="235"/>
      <c r="M371" s="235"/>
      <c r="N371" s="235"/>
      <c r="O371" s="235"/>
      <c r="P371" s="235"/>
      <c r="Q371" s="335"/>
      <c r="R371" s="235"/>
      <c r="S371" s="335"/>
      <c r="T371" s="336"/>
      <c r="U371" s="338"/>
      <c r="V371" s="339"/>
      <c r="W371" s="339"/>
      <c r="X371" s="235"/>
      <c r="Y371" s="235"/>
      <c r="Z371" s="235"/>
      <c r="AA371" s="236"/>
      <c r="AB371" s="334"/>
      <c r="AC371" s="235"/>
      <c r="AD371" s="235"/>
      <c r="AE371" s="235"/>
      <c r="AF371" s="235"/>
      <c r="AG371" s="235"/>
      <c r="AH371" s="29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  <c r="BH371" s="122"/>
      <c r="BI371" s="122"/>
      <c r="BJ371" s="122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2"/>
      <c r="CA371" s="122"/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2"/>
      <c r="CP371" s="122"/>
      <c r="CQ371" s="122"/>
      <c r="CR371" s="122"/>
      <c r="CS371" s="123"/>
      <c r="CT371" s="123"/>
      <c r="CU371" s="123"/>
      <c r="CV371" s="123"/>
      <c r="CW371" s="123"/>
      <c r="CX371" s="123"/>
      <c r="CY371" s="123"/>
      <c r="CZ371" s="124"/>
      <c r="DA371" s="124"/>
      <c r="DB371" s="124"/>
      <c r="DC371" s="124"/>
      <c r="DD371" s="124"/>
      <c r="DE371" s="124"/>
      <c r="DF371" s="124"/>
      <c r="DG371" s="124"/>
      <c r="DH371" s="124"/>
      <c r="DI371" s="124"/>
      <c r="DJ371" s="124"/>
      <c r="DK371" s="124"/>
      <c r="DL371" s="124"/>
      <c r="DM371" s="124"/>
      <c r="DN371" s="124"/>
      <c r="DO371" s="124"/>
      <c r="DP371" s="124"/>
      <c r="DQ371" s="124"/>
      <c r="DR371" s="124"/>
      <c r="DS371" s="124"/>
      <c r="DT371" s="124"/>
      <c r="DU371" s="124"/>
      <c r="DV371" s="124"/>
      <c r="DW371" s="124"/>
      <c r="DX371" s="124"/>
      <c r="DY371" s="124"/>
      <c r="DZ371" s="124"/>
      <c r="EA371" s="124"/>
      <c r="EB371" s="124"/>
      <c r="EC371" s="124"/>
      <c r="ED371" s="124"/>
      <c r="EE371" s="124"/>
      <c r="EF371" s="124"/>
      <c r="EG371" s="124"/>
      <c r="EH371" s="124"/>
      <c r="EI371" s="124"/>
      <c r="EJ371" s="124"/>
      <c r="EK371" s="124"/>
      <c r="EL371" s="124"/>
      <c r="EM371" s="124"/>
      <c r="EN371" s="124"/>
      <c r="EO371" s="124"/>
      <c r="EP371" s="124"/>
      <c r="EQ371" s="124"/>
      <c r="ER371" s="124"/>
      <c r="ES371" s="124"/>
      <c r="ET371" s="124"/>
      <c r="EU371" s="124"/>
      <c r="EV371" s="124"/>
      <c r="EW371" s="124"/>
      <c r="EX371" s="124"/>
      <c r="EY371" s="124"/>
      <c r="EZ371" s="124"/>
      <c r="FA371" s="124"/>
      <c r="FB371" s="124"/>
      <c r="FC371" s="124"/>
      <c r="FD371" s="124"/>
      <c r="FE371" s="124"/>
      <c r="FF371" s="124"/>
      <c r="FG371" s="124"/>
      <c r="FH371" s="124"/>
      <c r="FI371" s="124"/>
      <c r="FJ371" s="124"/>
      <c r="FK371" s="124"/>
      <c r="FL371" s="124"/>
    </row>
    <row r="372" spans="1:168" s="31" customFormat="1" ht="60" customHeight="1">
      <c r="A372" s="234"/>
      <c r="B372" s="235"/>
      <c r="C372" s="236"/>
      <c r="D372" s="333"/>
      <c r="E372" s="236"/>
      <c r="F372" s="334"/>
      <c r="G372" s="236"/>
      <c r="H372" s="334"/>
      <c r="I372" s="236"/>
      <c r="J372" s="334"/>
      <c r="K372" s="235"/>
      <c r="L372" s="235"/>
      <c r="M372" s="235"/>
      <c r="N372" s="235"/>
      <c r="O372" s="235"/>
      <c r="P372" s="79" t="s">
        <v>327</v>
      </c>
      <c r="Q372" s="80" t="s">
        <v>165</v>
      </c>
      <c r="R372" s="79">
        <v>8</v>
      </c>
      <c r="S372" s="80"/>
      <c r="T372" s="83">
        <v>0.4492</v>
      </c>
      <c r="U372" s="103">
        <f>T372/R372*1000000</f>
        <v>56150</v>
      </c>
      <c r="V372" s="136">
        <v>42767</v>
      </c>
      <c r="W372" s="136">
        <v>43009</v>
      </c>
      <c r="X372" s="89"/>
      <c r="Y372" s="79"/>
      <c r="Z372" s="80"/>
      <c r="AA372" s="86"/>
      <c r="AB372" s="82"/>
      <c r="AC372" s="83"/>
      <c r="AD372" s="83"/>
      <c r="AE372" s="90"/>
      <c r="AF372" s="90"/>
      <c r="AG372" s="235"/>
      <c r="AH372" s="29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3"/>
      <c r="CT372" s="123"/>
      <c r="CU372" s="123"/>
      <c r="CV372" s="123"/>
      <c r="CW372" s="123"/>
      <c r="CX372" s="123"/>
      <c r="CY372" s="123"/>
      <c r="CZ372" s="124"/>
      <c r="DA372" s="124"/>
      <c r="DB372" s="124"/>
      <c r="DC372" s="124"/>
      <c r="DD372" s="124"/>
      <c r="DE372" s="124"/>
      <c r="DF372" s="124"/>
      <c r="DG372" s="124"/>
      <c r="DH372" s="124"/>
      <c r="DI372" s="124"/>
      <c r="DJ372" s="124"/>
      <c r="DK372" s="124"/>
      <c r="DL372" s="124"/>
      <c r="DM372" s="124"/>
      <c r="DN372" s="124"/>
      <c r="DO372" s="124"/>
      <c r="DP372" s="124"/>
      <c r="DQ372" s="124"/>
      <c r="DR372" s="124"/>
      <c r="DS372" s="124"/>
      <c r="DT372" s="124"/>
      <c r="DU372" s="124"/>
      <c r="DV372" s="124"/>
      <c r="DW372" s="124"/>
      <c r="DX372" s="124"/>
      <c r="DY372" s="124"/>
      <c r="DZ372" s="124"/>
      <c r="EA372" s="124"/>
      <c r="EB372" s="124"/>
      <c r="EC372" s="124"/>
      <c r="ED372" s="124"/>
      <c r="EE372" s="124"/>
      <c r="EF372" s="124"/>
      <c r="EG372" s="124"/>
      <c r="EH372" s="124"/>
      <c r="EI372" s="124"/>
      <c r="EJ372" s="124"/>
      <c r="EK372" s="124"/>
      <c r="EL372" s="124"/>
      <c r="EM372" s="124"/>
      <c r="EN372" s="124"/>
      <c r="EO372" s="124"/>
      <c r="EP372" s="124"/>
      <c r="EQ372" s="124"/>
      <c r="ER372" s="124"/>
      <c r="ES372" s="124"/>
      <c r="ET372" s="124"/>
      <c r="EU372" s="124"/>
      <c r="EV372" s="124"/>
      <c r="EW372" s="124"/>
      <c r="EX372" s="124"/>
      <c r="EY372" s="124"/>
      <c r="EZ372" s="124"/>
      <c r="FA372" s="124"/>
      <c r="FB372" s="124"/>
      <c r="FC372" s="124"/>
      <c r="FD372" s="124"/>
      <c r="FE372" s="124"/>
      <c r="FF372" s="124"/>
      <c r="FG372" s="124"/>
      <c r="FH372" s="124"/>
      <c r="FI372" s="124"/>
      <c r="FJ372" s="124"/>
      <c r="FK372" s="124"/>
      <c r="FL372" s="124"/>
    </row>
    <row r="373" spans="1:168" s="31" customFormat="1" ht="27.75" customHeight="1">
      <c r="A373" s="234"/>
      <c r="B373" s="235"/>
      <c r="C373" s="236"/>
      <c r="D373" s="333"/>
      <c r="E373" s="236"/>
      <c r="F373" s="334"/>
      <c r="G373" s="236"/>
      <c r="H373" s="334"/>
      <c r="I373" s="236"/>
      <c r="J373" s="334"/>
      <c r="K373" s="235"/>
      <c r="L373" s="235"/>
      <c r="M373" s="235"/>
      <c r="N373" s="235"/>
      <c r="O373" s="235"/>
      <c r="P373" s="79" t="s">
        <v>1054</v>
      </c>
      <c r="Q373" s="80" t="s">
        <v>324</v>
      </c>
      <c r="R373" s="79">
        <v>1488</v>
      </c>
      <c r="S373" s="80"/>
      <c r="T373" s="83">
        <v>0.968</v>
      </c>
      <c r="U373" s="103">
        <f>T373/R373*1000000</f>
        <v>650.5376344086021</v>
      </c>
      <c r="V373" s="136">
        <v>42768</v>
      </c>
      <c r="W373" s="136">
        <v>43010</v>
      </c>
      <c r="X373" s="89"/>
      <c r="Y373" s="79"/>
      <c r="Z373" s="80"/>
      <c r="AA373" s="86"/>
      <c r="AB373" s="82"/>
      <c r="AC373" s="83"/>
      <c r="AD373" s="83"/>
      <c r="AE373" s="90"/>
      <c r="AF373" s="90"/>
      <c r="AG373" s="235"/>
      <c r="AH373" s="29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2"/>
      <c r="CP373" s="122"/>
      <c r="CQ373" s="122"/>
      <c r="CR373" s="122"/>
      <c r="CS373" s="123"/>
      <c r="CT373" s="123"/>
      <c r="CU373" s="123"/>
      <c r="CV373" s="123"/>
      <c r="CW373" s="123"/>
      <c r="CX373" s="123"/>
      <c r="CY373" s="123"/>
      <c r="CZ373" s="124"/>
      <c r="DA373" s="124"/>
      <c r="DB373" s="124"/>
      <c r="DC373" s="124"/>
      <c r="DD373" s="124"/>
      <c r="DE373" s="124"/>
      <c r="DF373" s="124"/>
      <c r="DG373" s="124"/>
      <c r="DH373" s="124"/>
      <c r="DI373" s="124"/>
      <c r="DJ373" s="124"/>
      <c r="DK373" s="124"/>
      <c r="DL373" s="124"/>
      <c r="DM373" s="124"/>
      <c r="DN373" s="124"/>
      <c r="DO373" s="124"/>
      <c r="DP373" s="124"/>
      <c r="DQ373" s="124"/>
      <c r="DR373" s="124"/>
      <c r="DS373" s="124"/>
      <c r="DT373" s="124"/>
      <c r="DU373" s="124"/>
      <c r="DV373" s="124"/>
      <c r="DW373" s="124"/>
      <c r="DX373" s="124"/>
      <c r="DY373" s="124"/>
      <c r="DZ373" s="124"/>
      <c r="EA373" s="124"/>
      <c r="EB373" s="124"/>
      <c r="EC373" s="124"/>
      <c r="ED373" s="124"/>
      <c r="EE373" s="124"/>
      <c r="EF373" s="124"/>
      <c r="EG373" s="124"/>
      <c r="EH373" s="124"/>
      <c r="EI373" s="124"/>
      <c r="EJ373" s="124"/>
      <c r="EK373" s="124"/>
      <c r="EL373" s="124"/>
      <c r="EM373" s="124"/>
      <c r="EN373" s="124"/>
      <c r="EO373" s="124"/>
      <c r="EP373" s="124"/>
      <c r="EQ373" s="124"/>
      <c r="ER373" s="124"/>
      <c r="ES373" s="124"/>
      <c r="ET373" s="124"/>
      <c r="EU373" s="124"/>
      <c r="EV373" s="124"/>
      <c r="EW373" s="124"/>
      <c r="EX373" s="124"/>
      <c r="EY373" s="124"/>
      <c r="EZ373" s="124"/>
      <c r="FA373" s="124"/>
      <c r="FB373" s="124"/>
      <c r="FC373" s="124"/>
      <c r="FD373" s="124"/>
      <c r="FE373" s="124"/>
      <c r="FF373" s="124"/>
      <c r="FG373" s="124"/>
      <c r="FH373" s="124"/>
      <c r="FI373" s="124"/>
      <c r="FJ373" s="124"/>
      <c r="FK373" s="124"/>
      <c r="FL373" s="124"/>
    </row>
    <row r="374" spans="1:168" s="31" customFormat="1" ht="33" customHeight="1">
      <c r="A374" s="234"/>
      <c r="B374" s="235"/>
      <c r="C374" s="236"/>
      <c r="D374" s="333"/>
      <c r="E374" s="236"/>
      <c r="F374" s="334"/>
      <c r="G374" s="236"/>
      <c r="H374" s="334"/>
      <c r="I374" s="236"/>
      <c r="J374" s="334"/>
      <c r="K374" s="235"/>
      <c r="L374" s="235"/>
      <c r="M374" s="235"/>
      <c r="N374" s="235"/>
      <c r="O374" s="235"/>
      <c r="P374" s="79" t="s">
        <v>1159</v>
      </c>
      <c r="Q374" s="80" t="s">
        <v>165</v>
      </c>
      <c r="R374" s="79">
        <v>1</v>
      </c>
      <c r="S374" s="80"/>
      <c r="T374" s="83">
        <v>0.1324</v>
      </c>
      <c r="U374" s="103">
        <f>T374/R374*1000000</f>
        <v>132400</v>
      </c>
      <c r="V374" s="136">
        <v>42767</v>
      </c>
      <c r="W374" s="136">
        <v>43009</v>
      </c>
      <c r="X374" s="89"/>
      <c r="Y374" s="79"/>
      <c r="Z374" s="80"/>
      <c r="AA374" s="86"/>
      <c r="AB374" s="82"/>
      <c r="AC374" s="83"/>
      <c r="AD374" s="83"/>
      <c r="AE374" s="90"/>
      <c r="AF374" s="90"/>
      <c r="AG374" s="235"/>
      <c r="AH374" s="29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  <c r="BH374" s="122"/>
      <c r="BI374" s="122"/>
      <c r="BJ374" s="122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2"/>
      <c r="CA374" s="122"/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2"/>
      <c r="CP374" s="122"/>
      <c r="CQ374" s="122"/>
      <c r="CR374" s="122"/>
      <c r="CS374" s="123"/>
      <c r="CT374" s="123"/>
      <c r="CU374" s="123"/>
      <c r="CV374" s="123"/>
      <c r="CW374" s="123"/>
      <c r="CX374" s="123"/>
      <c r="CY374" s="123"/>
      <c r="CZ374" s="124"/>
      <c r="DA374" s="124"/>
      <c r="DB374" s="124"/>
      <c r="DC374" s="124"/>
      <c r="DD374" s="124"/>
      <c r="DE374" s="124"/>
      <c r="DF374" s="124"/>
      <c r="DG374" s="124"/>
      <c r="DH374" s="124"/>
      <c r="DI374" s="124"/>
      <c r="DJ374" s="124"/>
      <c r="DK374" s="124"/>
      <c r="DL374" s="124"/>
      <c r="DM374" s="124"/>
      <c r="DN374" s="124"/>
      <c r="DO374" s="124"/>
      <c r="DP374" s="124"/>
      <c r="DQ374" s="124"/>
      <c r="DR374" s="124"/>
      <c r="DS374" s="124"/>
      <c r="DT374" s="124"/>
      <c r="DU374" s="124"/>
      <c r="DV374" s="124"/>
      <c r="DW374" s="124"/>
      <c r="DX374" s="124"/>
      <c r="DY374" s="124"/>
      <c r="DZ374" s="124"/>
      <c r="EA374" s="124"/>
      <c r="EB374" s="124"/>
      <c r="EC374" s="124"/>
      <c r="ED374" s="124"/>
      <c r="EE374" s="124"/>
      <c r="EF374" s="124"/>
      <c r="EG374" s="124"/>
      <c r="EH374" s="124"/>
      <c r="EI374" s="124"/>
      <c r="EJ374" s="124"/>
      <c r="EK374" s="124"/>
      <c r="EL374" s="124"/>
      <c r="EM374" s="124"/>
      <c r="EN374" s="124"/>
      <c r="EO374" s="124"/>
      <c r="EP374" s="124"/>
      <c r="EQ374" s="124"/>
      <c r="ER374" s="124"/>
      <c r="ES374" s="124"/>
      <c r="ET374" s="124"/>
      <c r="EU374" s="124"/>
      <c r="EV374" s="124"/>
      <c r="EW374" s="124"/>
      <c r="EX374" s="124"/>
      <c r="EY374" s="124"/>
      <c r="EZ374" s="124"/>
      <c r="FA374" s="124"/>
      <c r="FB374" s="124"/>
      <c r="FC374" s="124"/>
      <c r="FD374" s="124"/>
      <c r="FE374" s="124"/>
      <c r="FF374" s="124"/>
      <c r="FG374" s="124"/>
      <c r="FH374" s="124"/>
      <c r="FI374" s="124"/>
      <c r="FJ374" s="124"/>
      <c r="FK374" s="124"/>
      <c r="FL374" s="124"/>
    </row>
    <row r="375" spans="1:168" s="31" customFormat="1" ht="13.5" customHeight="1">
      <c r="A375" s="234">
        <v>42</v>
      </c>
      <c r="B375" s="235" t="s">
        <v>943</v>
      </c>
      <c r="C375" s="236">
        <v>3</v>
      </c>
      <c r="D375" s="333">
        <v>49300</v>
      </c>
      <c r="E375" s="236">
        <v>0.75</v>
      </c>
      <c r="F375" s="334">
        <f>E375/C375*100</f>
        <v>25</v>
      </c>
      <c r="G375" s="236">
        <v>2.1</v>
      </c>
      <c r="H375" s="334">
        <f>G375/C375*100</f>
        <v>70</v>
      </c>
      <c r="I375" s="236">
        <v>2.5</v>
      </c>
      <c r="J375" s="334">
        <f>I375/C375*100</f>
        <v>83.33333333333334</v>
      </c>
      <c r="K375" s="235" t="s">
        <v>944</v>
      </c>
      <c r="L375" s="235" t="s">
        <v>362</v>
      </c>
      <c r="M375" s="235"/>
      <c r="N375" s="235"/>
      <c r="O375" s="235" t="s">
        <v>944</v>
      </c>
      <c r="P375" s="235" t="s">
        <v>1167</v>
      </c>
      <c r="Q375" s="335" t="s">
        <v>165</v>
      </c>
      <c r="R375" s="235">
        <v>4</v>
      </c>
      <c r="S375" s="335"/>
      <c r="T375" s="336">
        <v>0.0546</v>
      </c>
      <c r="U375" s="338">
        <f>T375/R375*1000000</f>
        <v>13650</v>
      </c>
      <c r="V375" s="339">
        <v>42767</v>
      </c>
      <c r="W375" s="339">
        <v>43009</v>
      </c>
      <c r="X375" s="235"/>
      <c r="Y375" s="235"/>
      <c r="Z375" s="235"/>
      <c r="AA375" s="236"/>
      <c r="AB375" s="334"/>
      <c r="AC375" s="235"/>
      <c r="AD375" s="235"/>
      <c r="AE375" s="235"/>
      <c r="AF375" s="235"/>
      <c r="AG375" s="235" t="s">
        <v>1168</v>
      </c>
      <c r="AH375" s="29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3"/>
      <c r="CT375" s="123"/>
      <c r="CU375" s="123"/>
      <c r="CV375" s="123"/>
      <c r="CW375" s="123"/>
      <c r="CX375" s="123"/>
      <c r="CY375" s="123"/>
      <c r="CZ375" s="124"/>
      <c r="DA375" s="124"/>
      <c r="DB375" s="124"/>
      <c r="DC375" s="124"/>
      <c r="DD375" s="124"/>
      <c r="DE375" s="124"/>
      <c r="DF375" s="124"/>
      <c r="DG375" s="124"/>
      <c r="DH375" s="124"/>
      <c r="DI375" s="124"/>
      <c r="DJ375" s="124"/>
      <c r="DK375" s="124"/>
      <c r="DL375" s="124"/>
      <c r="DM375" s="124"/>
      <c r="DN375" s="124"/>
      <c r="DO375" s="124"/>
      <c r="DP375" s="124"/>
      <c r="DQ375" s="124"/>
      <c r="DR375" s="124"/>
      <c r="DS375" s="124"/>
      <c r="DT375" s="124"/>
      <c r="DU375" s="124"/>
      <c r="DV375" s="124"/>
      <c r="DW375" s="124"/>
      <c r="DX375" s="124"/>
      <c r="DY375" s="124"/>
      <c r="DZ375" s="124"/>
      <c r="EA375" s="124"/>
      <c r="EB375" s="124"/>
      <c r="EC375" s="124"/>
      <c r="ED375" s="124"/>
      <c r="EE375" s="124"/>
      <c r="EF375" s="124"/>
      <c r="EG375" s="124"/>
      <c r="EH375" s="124"/>
      <c r="EI375" s="124"/>
      <c r="EJ375" s="124"/>
      <c r="EK375" s="124"/>
      <c r="EL375" s="124"/>
      <c r="EM375" s="124"/>
      <c r="EN375" s="124"/>
      <c r="EO375" s="124"/>
      <c r="EP375" s="124"/>
      <c r="EQ375" s="124"/>
      <c r="ER375" s="124"/>
      <c r="ES375" s="124"/>
      <c r="ET375" s="124"/>
      <c r="EU375" s="124"/>
      <c r="EV375" s="124"/>
      <c r="EW375" s="124"/>
      <c r="EX375" s="124"/>
      <c r="EY375" s="124"/>
      <c r="EZ375" s="124"/>
      <c r="FA375" s="124"/>
      <c r="FB375" s="124"/>
      <c r="FC375" s="124"/>
      <c r="FD375" s="124"/>
      <c r="FE375" s="124"/>
      <c r="FF375" s="124"/>
      <c r="FG375" s="124"/>
      <c r="FH375" s="124"/>
      <c r="FI375" s="124"/>
      <c r="FJ375" s="124"/>
      <c r="FK375" s="124"/>
      <c r="FL375" s="124"/>
    </row>
    <row r="376" spans="1:168" s="31" customFormat="1" ht="54.75" customHeight="1">
      <c r="A376" s="234"/>
      <c r="B376" s="235"/>
      <c r="C376" s="236"/>
      <c r="D376" s="333"/>
      <c r="E376" s="236"/>
      <c r="F376" s="334"/>
      <c r="G376" s="236"/>
      <c r="H376" s="334"/>
      <c r="I376" s="236"/>
      <c r="J376" s="334"/>
      <c r="K376" s="235"/>
      <c r="L376" s="235"/>
      <c r="M376" s="235"/>
      <c r="N376" s="235"/>
      <c r="O376" s="235"/>
      <c r="P376" s="235"/>
      <c r="Q376" s="335"/>
      <c r="R376" s="235"/>
      <c r="S376" s="335"/>
      <c r="T376" s="336"/>
      <c r="U376" s="338"/>
      <c r="V376" s="339"/>
      <c r="W376" s="339"/>
      <c r="X376" s="235"/>
      <c r="Y376" s="235"/>
      <c r="Z376" s="235"/>
      <c r="AA376" s="236"/>
      <c r="AB376" s="334"/>
      <c r="AC376" s="235"/>
      <c r="AD376" s="235"/>
      <c r="AE376" s="235"/>
      <c r="AF376" s="235"/>
      <c r="AG376" s="235"/>
      <c r="AH376" s="29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2"/>
      <c r="CA376" s="122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2"/>
      <c r="CP376" s="122"/>
      <c r="CQ376" s="122"/>
      <c r="CR376" s="122"/>
      <c r="CS376" s="123"/>
      <c r="CT376" s="123"/>
      <c r="CU376" s="123"/>
      <c r="CV376" s="123"/>
      <c r="CW376" s="123"/>
      <c r="CX376" s="123"/>
      <c r="CY376" s="123"/>
      <c r="CZ376" s="124"/>
      <c r="DA376" s="124"/>
      <c r="DB376" s="124"/>
      <c r="DC376" s="124"/>
      <c r="DD376" s="124"/>
      <c r="DE376" s="124"/>
      <c r="DF376" s="124"/>
      <c r="DG376" s="124"/>
      <c r="DH376" s="124"/>
      <c r="DI376" s="124"/>
      <c r="DJ376" s="124"/>
      <c r="DK376" s="124"/>
      <c r="DL376" s="124"/>
      <c r="DM376" s="124"/>
      <c r="DN376" s="124"/>
      <c r="DO376" s="124"/>
      <c r="DP376" s="124"/>
      <c r="DQ376" s="124"/>
      <c r="DR376" s="124"/>
      <c r="DS376" s="124"/>
      <c r="DT376" s="124"/>
      <c r="DU376" s="124"/>
      <c r="DV376" s="124"/>
      <c r="DW376" s="124"/>
      <c r="DX376" s="124"/>
      <c r="DY376" s="124"/>
      <c r="DZ376" s="124"/>
      <c r="EA376" s="124"/>
      <c r="EB376" s="124"/>
      <c r="EC376" s="124"/>
      <c r="ED376" s="124"/>
      <c r="EE376" s="124"/>
      <c r="EF376" s="124"/>
      <c r="EG376" s="124"/>
      <c r="EH376" s="124"/>
      <c r="EI376" s="124"/>
      <c r="EJ376" s="124"/>
      <c r="EK376" s="124"/>
      <c r="EL376" s="124"/>
      <c r="EM376" s="124"/>
      <c r="EN376" s="124"/>
      <c r="EO376" s="124"/>
      <c r="EP376" s="124"/>
      <c r="EQ376" s="124"/>
      <c r="ER376" s="124"/>
      <c r="ES376" s="124"/>
      <c r="ET376" s="124"/>
      <c r="EU376" s="124"/>
      <c r="EV376" s="124"/>
      <c r="EW376" s="124"/>
      <c r="EX376" s="124"/>
      <c r="EY376" s="124"/>
      <c r="EZ376" s="124"/>
      <c r="FA376" s="124"/>
      <c r="FB376" s="124"/>
      <c r="FC376" s="124"/>
      <c r="FD376" s="124"/>
      <c r="FE376" s="124"/>
      <c r="FF376" s="124"/>
      <c r="FG376" s="124"/>
      <c r="FH376" s="124"/>
      <c r="FI376" s="124"/>
      <c r="FJ376" s="124"/>
      <c r="FK376" s="124"/>
      <c r="FL376" s="124"/>
    </row>
    <row r="377" spans="1:168" s="31" customFormat="1" ht="30.75" customHeight="1">
      <c r="A377" s="234"/>
      <c r="B377" s="235"/>
      <c r="C377" s="236"/>
      <c r="D377" s="333"/>
      <c r="E377" s="236"/>
      <c r="F377" s="334"/>
      <c r="G377" s="236"/>
      <c r="H377" s="334"/>
      <c r="I377" s="236"/>
      <c r="J377" s="334"/>
      <c r="K377" s="235"/>
      <c r="L377" s="235"/>
      <c r="M377" s="235"/>
      <c r="N377" s="235"/>
      <c r="O377" s="235"/>
      <c r="P377" s="79" t="s">
        <v>1054</v>
      </c>
      <c r="Q377" s="80" t="s">
        <v>324</v>
      </c>
      <c r="R377" s="79">
        <v>945</v>
      </c>
      <c r="S377" s="80"/>
      <c r="T377" s="83">
        <v>0.6148</v>
      </c>
      <c r="U377" s="103">
        <f>T377/R377*1000000</f>
        <v>650.5820105820105</v>
      </c>
      <c r="V377" s="136">
        <v>42767</v>
      </c>
      <c r="W377" s="136">
        <v>43009</v>
      </c>
      <c r="X377" s="79"/>
      <c r="Y377" s="79"/>
      <c r="Z377" s="79"/>
      <c r="AA377" s="81"/>
      <c r="AB377" s="82"/>
      <c r="AC377" s="79"/>
      <c r="AD377" s="79"/>
      <c r="AE377" s="79"/>
      <c r="AF377" s="79"/>
      <c r="AG377" s="235"/>
      <c r="AH377" s="29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3"/>
      <c r="CT377" s="123"/>
      <c r="CU377" s="123"/>
      <c r="CV377" s="123"/>
      <c r="CW377" s="123"/>
      <c r="CX377" s="123"/>
      <c r="CY377" s="123"/>
      <c r="CZ377" s="124"/>
      <c r="DA377" s="124"/>
      <c r="DB377" s="124"/>
      <c r="DC377" s="124"/>
      <c r="DD377" s="124"/>
      <c r="DE377" s="124"/>
      <c r="DF377" s="124"/>
      <c r="DG377" s="124"/>
      <c r="DH377" s="124"/>
      <c r="DI377" s="124"/>
      <c r="DJ377" s="124"/>
      <c r="DK377" s="124"/>
      <c r="DL377" s="124"/>
      <c r="DM377" s="124"/>
      <c r="DN377" s="124"/>
      <c r="DO377" s="124"/>
      <c r="DP377" s="124"/>
      <c r="DQ377" s="124"/>
      <c r="DR377" s="124"/>
      <c r="DS377" s="124"/>
      <c r="DT377" s="124"/>
      <c r="DU377" s="124"/>
      <c r="DV377" s="124"/>
      <c r="DW377" s="124"/>
      <c r="DX377" s="124"/>
      <c r="DY377" s="124"/>
      <c r="DZ377" s="124"/>
      <c r="EA377" s="124"/>
      <c r="EB377" s="124"/>
      <c r="EC377" s="124"/>
      <c r="ED377" s="124"/>
      <c r="EE377" s="124"/>
      <c r="EF377" s="124"/>
      <c r="EG377" s="124"/>
      <c r="EH377" s="124"/>
      <c r="EI377" s="124"/>
      <c r="EJ377" s="124"/>
      <c r="EK377" s="124"/>
      <c r="EL377" s="124"/>
      <c r="EM377" s="124"/>
      <c r="EN377" s="124"/>
      <c r="EO377" s="124"/>
      <c r="EP377" s="124"/>
      <c r="EQ377" s="124"/>
      <c r="ER377" s="124"/>
      <c r="ES377" s="124"/>
      <c r="ET377" s="124"/>
      <c r="EU377" s="124"/>
      <c r="EV377" s="124"/>
      <c r="EW377" s="124"/>
      <c r="EX377" s="124"/>
      <c r="EY377" s="124"/>
      <c r="EZ377" s="124"/>
      <c r="FA377" s="124"/>
      <c r="FB377" s="124"/>
      <c r="FC377" s="124"/>
      <c r="FD377" s="124"/>
      <c r="FE377" s="124"/>
      <c r="FF377" s="124"/>
      <c r="FG377" s="124"/>
      <c r="FH377" s="124"/>
      <c r="FI377" s="124"/>
      <c r="FJ377" s="124"/>
      <c r="FK377" s="124"/>
      <c r="FL377" s="124"/>
    </row>
    <row r="378" spans="1:168" s="31" customFormat="1" ht="25.5">
      <c r="A378" s="234"/>
      <c r="B378" s="235"/>
      <c r="C378" s="236"/>
      <c r="D378" s="333"/>
      <c r="E378" s="236"/>
      <c r="F378" s="334"/>
      <c r="G378" s="236"/>
      <c r="H378" s="334"/>
      <c r="I378" s="236"/>
      <c r="J378" s="334"/>
      <c r="K378" s="235"/>
      <c r="L378" s="235"/>
      <c r="M378" s="235"/>
      <c r="N378" s="235"/>
      <c r="O378" s="235"/>
      <c r="P378" s="79" t="s">
        <v>1182</v>
      </c>
      <c r="Q378" s="80" t="s">
        <v>165</v>
      </c>
      <c r="R378" s="79">
        <v>1</v>
      </c>
      <c r="S378" s="80"/>
      <c r="T378" s="83">
        <v>0.1324</v>
      </c>
      <c r="U378" s="103">
        <f>T378/R378*1000000</f>
        <v>132400</v>
      </c>
      <c r="V378" s="136">
        <v>42767</v>
      </c>
      <c r="W378" s="136">
        <v>43009</v>
      </c>
      <c r="X378" s="89"/>
      <c r="Y378" s="79"/>
      <c r="Z378" s="80"/>
      <c r="AA378" s="86"/>
      <c r="AB378" s="82"/>
      <c r="AC378" s="83"/>
      <c r="AD378" s="83"/>
      <c r="AE378" s="90"/>
      <c r="AF378" s="90"/>
      <c r="AG378" s="235"/>
      <c r="AH378" s="29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2"/>
      <c r="CA378" s="122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2"/>
      <c r="CP378" s="122"/>
      <c r="CQ378" s="122"/>
      <c r="CR378" s="122"/>
      <c r="CS378" s="123"/>
      <c r="CT378" s="123"/>
      <c r="CU378" s="123"/>
      <c r="CV378" s="123"/>
      <c r="CW378" s="123"/>
      <c r="CX378" s="123"/>
      <c r="CY378" s="123"/>
      <c r="CZ378" s="124"/>
      <c r="DA378" s="124"/>
      <c r="DB378" s="124"/>
      <c r="DC378" s="124"/>
      <c r="DD378" s="124"/>
      <c r="DE378" s="124"/>
      <c r="DF378" s="124"/>
      <c r="DG378" s="124"/>
      <c r="DH378" s="124"/>
      <c r="DI378" s="124"/>
      <c r="DJ378" s="124"/>
      <c r="DK378" s="124"/>
      <c r="DL378" s="124"/>
      <c r="DM378" s="124"/>
      <c r="DN378" s="124"/>
      <c r="DO378" s="124"/>
      <c r="DP378" s="124"/>
      <c r="DQ378" s="124"/>
      <c r="DR378" s="124"/>
      <c r="DS378" s="124"/>
      <c r="DT378" s="124"/>
      <c r="DU378" s="124"/>
      <c r="DV378" s="124"/>
      <c r="DW378" s="124"/>
      <c r="DX378" s="124"/>
      <c r="DY378" s="124"/>
      <c r="DZ378" s="124"/>
      <c r="EA378" s="124"/>
      <c r="EB378" s="124"/>
      <c r="EC378" s="124"/>
      <c r="ED378" s="124"/>
      <c r="EE378" s="124"/>
      <c r="EF378" s="124"/>
      <c r="EG378" s="124"/>
      <c r="EH378" s="124"/>
      <c r="EI378" s="124"/>
      <c r="EJ378" s="124"/>
      <c r="EK378" s="124"/>
      <c r="EL378" s="124"/>
      <c r="EM378" s="124"/>
      <c r="EN378" s="124"/>
      <c r="EO378" s="124"/>
      <c r="EP378" s="124"/>
      <c r="EQ378" s="124"/>
      <c r="ER378" s="124"/>
      <c r="ES378" s="124"/>
      <c r="ET378" s="124"/>
      <c r="EU378" s="124"/>
      <c r="EV378" s="124"/>
      <c r="EW378" s="124"/>
      <c r="EX378" s="124"/>
      <c r="EY378" s="124"/>
      <c r="EZ378" s="124"/>
      <c r="FA378" s="124"/>
      <c r="FB378" s="124"/>
      <c r="FC378" s="124"/>
      <c r="FD378" s="124"/>
      <c r="FE378" s="124"/>
      <c r="FF378" s="124"/>
      <c r="FG378" s="124"/>
      <c r="FH378" s="124"/>
      <c r="FI378" s="124"/>
      <c r="FJ378" s="124"/>
      <c r="FK378" s="124"/>
      <c r="FL378" s="124"/>
    </row>
    <row r="379" spans="1:168" s="31" customFormat="1" ht="99" customHeight="1">
      <c r="A379" s="234"/>
      <c r="B379" s="235"/>
      <c r="C379" s="236"/>
      <c r="D379" s="333"/>
      <c r="E379" s="236"/>
      <c r="F379" s="334"/>
      <c r="G379" s="236"/>
      <c r="H379" s="334"/>
      <c r="I379" s="236"/>
      <c r="J379" s="334"/>
      <c r="K379" s="235"/>
      <c r="L379" s="235"/>
      <c r="M379" s="235"/>
      <c r="N379" s="235"/>
      <c r="O379" s="235"/>
      <c r="P379" s="79" t="s">
        <v>1183</v>
      </c>
      <c r="Q379" s="80" t="s">
        <v>165</v>
      </c>
      <c r="R379" s="79">
        <v>1</v>
      </c>
      <c r="S379" s="80"/>
      <c r="T379" s="83">
        <v>0.0829</v>
      </c>
      <c r="U379" s="103">
        <f>T379/R379*1000000</f>
        <v>82900</v>
      </c>
      <c r="V379" s="136">
        <v>42767</v>
      </c>
      <c r="W379" s="136">
        <v>43009</v>
      </c>
      <c r="X379" s="89"/>
      <c r="Y379" s="79"/>
      <c r="Z379" s="80"/>
      <c r="AA379" s="86"/>
      <c r="AB379" s="82"/>
      <c r="AC379" s="83"/>
      <c r="AD379" s="83"/>
      <c r="AE379" s="90"/>
      <c r="AF379" s="90"/>
      <c r="AG379" s="235"/>
      <c r="AH379" s="29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  <c r="BH379" s="122"/>
      <c r="BI379" s="122"/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2"/>
      <c r="CA379" s="122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2"/>
      <c r="CP379" s="122"/>
      <c r="CQ379" s="122"/>
      <c r="CR379" s="122"/>
      <c r="CS379" s="123"/>
      <c r="CT379" s="123"/>
      <c r="CU379" s="123"/>
      <c r="CV379" s="123"/>
      <c r="CW379" s="123"/>
      <c r="CX379" s="123"/>
      <c r="CY379" s="123"/>
      <c r="CZ379" s="124"/>
      <c r="DA379" s="124"/>
      <c r="DB379" s="124"/>
      <c r="DC379" s="124"/>
      <c r="DD379" s="124"/>
      <c r="DE379" s="124"/>
      <c r="DF379" s="124"/>
      <c r="DG379" s="124"/>
      <c r="DH379" s="124"/>
      <c r="DI379" s="124"/>
      <c r="DJ379" s="124"/>
      <c r="DK379" s="124"/>
      <c r="DL379" s="124"/>
      <c r="DM379" s="124"/>
      <c r="DN379" s="124"/>
      <c r="DO379" s="124"/>
      <c r="DP379" s="124"/>
      <c r="DQ379" s="124"/>
      <c r="DR379" s="124"/>
      <c r="DS379" s="124"/>
      <c r="DT379" s="124"/>
      <c r="DU379" s="124"/>
      <c r="DV379" s="124"/>
      <c r="DW379" s="124"/>
      <c r="DX379" s="124"/>
      <c r="DY379" s="124"/>
      <c r="DZ379" s="124"/>
      <c r="EA379" s="124"/>
      <c r="EB379" s="124"/>
      <c r="EC379" s="124"/>
      <c r="ED379" s="124"/>
      <c r="EE379" s="124"/>
      <c r="EF379" s="124"/>
      <c r="EG379" s="124"/>
      <c r="EH379" s="124"/>
      <c r="EI379" s="124"/>
      <c r="EJ379" s="124"/>
      <c r="EK379" s="124"/>
      <c r="EL379" s="124"/>
      <c r="EM379" s="124"/>
      <c r="EN379" s="124"/>
      <c r="EO379" s="124"/>
      <c r="EP379" s="124"/>
      <c r="EQ379" s="124"/>
      <c r="ER379" s="124"/>
      <c r="ES379" s="124"/>
      <c r="ET379" s="124"/>
      <c r="EU379" s="124"/>
      <c r="EV379" s="124"/>
      <c r="EW379" s="124"/>
      <c r="EX379" s="124"/>
      <c r="EY379" s="124"/>
      <c r="EZ379" s="124"/>
      <c r="FA379" s="124"/>
      <c r="FB379" s="124"/>
      <c r="FC379" s="124"/>
      <c r="FD379" s="124"/>
      <c r="FE379" s="124"/>
      <c r="FF379" s="124"/>
      <c r="FG379" s="124"/>
      <c r="FH379" s="124"/>
      <c r="FI379" s="124"/>
      <c r="FJ379" s="124"/>
      <c r="FK379" s="124"/>
      <c r="FL379" s="124"/>
    </row>
    <row r="380" spans="1:168" s="31" customFormat="1" ht="25.5">
      <c r="A380" s="234"/>
      <c r="B380" s="235"/>
      <c r="C380" s="236"/>
      <c r="D380" s="333"/>
      <c r="E380" s="236"/>
      <c r="F380" s="334"/>
      <c r="G380" s="236"/>
      <c r="H380" s="334"/>
      <c r="I380" s="236"/>
      <c r="J380" s="334"/>
      <c r="K380" s="235"/>
      <c r="L380" s="235"/>
      <c r="M380" s="235"/>
      <c r="N380" s="235"/>
      <c r="O380" s="79" t="s">
        <v>1184</v>
      </c>
      <c r="P380" s="79" t="s">
        <v>328</v>
      </c>
      <c r="Q380" s="80" t="s">
        <v>397</v>
      </c>
      <c r="R380" s="79">
        <v>4.2</v>
      </c>
      <c r="S380" s="80">
        <v>25193</v>
      </c>
      <c r="T380" s="83">
        <v>19.27</v>
      </c>
      <c r="U380" s="103">
        <f>T380/S380*1000000</f>
        <v>764.8950105187948</v>
      </c>
      <c r="V380" s="136">
        <v>42767</v>
      </c>
      <c r="W380" s="136">
        <v>43009</v>
      </c>
      <c r="X380" s="79"/>
      <c r="Y380" s="79"/>
      <c r="Z380" s="80"/>
      <c r="AA380" s="81"/>
      <c r="AB380" s="82"/>
      <c r="AC380" s="83"/>
      <c r="AD380" s="103"/>
      <c r="AE380" s="90"/>
      <c r="AF380" s="90"/>
      <c r="AG380" s="235"/>
      <c r="AH380" s="29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  <c r="BH380" s="122"/>
      <c r="BI380" s="122"/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2"/>
      <c r="CA380" s="122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2"/>
      <c r="CP380" s="122"/>
      <c r="CQ380" s="122"/>
      <c r="CR380" s="122"/>
      <c r="CS380" s="123"/>
      <c r="CT380" s="123"/>
      <c r="CU380" s="123"/>
      <c r="CV380" s="123"/>
      <c r="CW380" s="123"/>
      <c r="CX380" s="123"/>
      <c r="CY380" s="123"/>
      <c r="CZ380" s="124"/>
      <c r="DA380" s="124"/>
      <c r="DB380" s="124"/>
      <c r="DC380" s="124"/>
      <c r="DD380" s="124"/>
      <c r="DE380" s="124"/>
      <c r="DF380" s="124"/>
      <c r="DG380" s="124"/>
      <c r="DH380" s="124"/>
      <c r="DI380" s="124"/>
      <c r="DJ380" s="124"/>
      <c r="DK380" s="124"/>
      <c r="DL380" s="124"/>
      <c r="DM380" s="124"/>
      <c r="DN380" s="124"/>
      <c r="DO380" s="124"/>
      <c r="DP380" s="124"/>
      <c r="DQ380" s="124"/>
      <c r="DR380" s="124"/>
      <c r="DS380" s="124"/>
      <c r="DT380" s="124"/>
      <c r="DU380" s="124"/>
      <c r="DV380" s="124"/>
      <c r="DW380" s="124"/>
      <c r="DX380" s="124"/>
      <c r="DY380" s="124"/>
      <c r="DZ380" s="124"/>
      <c r="EA380" s="124"/>
      <c r="EB380" s="124"/>
      <c r="EC380" s="124"/>
      <c r="ED380" s="124"/>
      <c r="EE380" s="124"/>
      <c r="EF380" s="124"/>
      <c r="EG380" s="124"/>
      <c r="EH380" s="124"/>
      <c r="EI380" s="124"/>
      <c r="EJ380" s="124"/>
      <c r="EK380" s="124"/>
      <c r="EL380" s="124"/>
      <c r="EM380" s="124"/>
      <c r="EN380" s="124"/>
      <c r="EO380" s="124"/>
      <c r="EP380" s="124"/>
      <c r="EQ380" s="124"/>
      <c r="ER380" s="124"/>
      <c r="ES380" s="124"/>
      <c r="ET380" s="124"/>
      <c r="EU380" s="124"/>
      <c r="EV380" s="124"/>
      <c r="EW380" s="124"/>
      <c r="EX380" s="124"/>
      <c r="EY380" s="124"/>
      <c r="EZ380" s="124"/>
      <c r="FA380" s="124"/>
      <c r="FB380" s="124"/>
      <c r="FC380" s="124"/>
      <c r="FD380" s="124"/>
      <c r="FE380" s="124"/>
      <c r="FF380" s="124"/>
      <c r="FG380" s="124"/>
      <c r="FH380" s="124"/>
      <c r="FI380" s="124"/>
      <c r="FJ380" s="124"/>
      <c r="FK380" s="124"/>
      <c r="FL380" s="124"/>
    </row>
    <row r="381" spans="1:168" s="31" customFormat="1" ht="12.75">
      <c r="A381" s="234">
        <v>43</v>
      </c>
      <c r="B381" s="235" t="s">
        <v>945</v>
      </c>
      <c r="C381" s="236">
        <v>2.2</v>
      </c>
      <c r="D381" s="333">
        <v>36800</v>
      </c>
      <c r="E381" s="236">
        <v>0.44</v>
      </c>
      <c r="F381" s="334">
        <f>E381/C381*100</f>
        <v>20</v>
      </c>
      <c r="G381" s="236">
        <v>1.76</v>
      </c>
      <c r="H381" s="334">
        <f>G381/C381*100</f>
        <v>80</v>
      </c>
      <c r="I381" s="236">
        <v>1.7</v>
      </c>
      <c r="J381" s="334">
        <f>I381/C381*100</f>
        <v>77.27272727272727</v>
      </c>
      <c r="K381" s="235" t="s">
        <v>946</v>
      </c>
      <c r="L381" s="235" t="s">
        <v>362</v>
      </c>
      <c r="M381" s="235"/>
      <c r="N381" s="235"/>
      <c r="O381" s="235" t="s">
        <v>946</v>
      </c>
      <c r="P381" s="235" t="s">
        <v>1185</v>
      </c>
      <c r="Q381" s="335" t="s">
        <v>165</v>
      </c>
      <c r="R381" s="235">
        <v>4</v>
      </c>
      <c r="S381" s="335"/>
      <c r="T381" s="336">
        <v>0.0546</v>
      </c>
      <c r="U381" s="338">
        <f>T381/R381*1000000</f>
        <v>13650</v>
      </c>
      <c r="V381" s="339">
        <v>42767</v>
      </c>
      <c r="W381" s="339">
        <v>43009</v>
      </c>
      <c r="X381" s="235"/>
      <c r="Y381" s="235"/>
      <c r="Z381" s="235"/>
      <c r="AA381" s="236"/>
      <c r="AB381" s="334"/>
      <c r="AC381" s="235"/>
      <c r="AD381" s="235"/>
      <c r="AE381" s="235"/>
      <c r="AF381" s="235"/>
      <c r="AG381" s="235" t="s">
        <v>1142</v>
      </c>
      <c r="AH381" s="29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  <c r="BH381" s="122"/>
      <c r="BI381" s="122"/>
      <c r="BJ381" s="122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2"/>
      <c r="CA381" s="122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2"/>
      <c r="CP381" s="122"/>
      <c r="CQ381" s="122"/>
      <c r="CR381" s="122"/>
      <c r="CS381" s="123"/>
      <c r="CT381" s="123"/>
      <c r="CU381" s="123"/>
      <c r="CV381" s="123"/>
      <c r="CW381" s="123"/>
      <c r="CX381" s="123"/>
      <c r="CY381" s="123"/>
      <c r="CZ381" s="124"/>
      <c r="DA381" s="124"/>
      <c r="DB381" s="124"/>
      <c r="DC381" s="124"/>
      <c r="DD381" s="124"/>
      <c r="DE381" s="124"/>
      <c r="DF381" s="124"/>
      <c r="DG381" s="124"/>
      <c r="DH381" s="124"/>
      <c r="DI381" s="124"/>
      <c r="DJ381" s="124"/>
      <c r="DK381" s="124"/>
      <c r="DL381" s="124"/>
      <c r="DM381" s="124"/>
      <c r="DN381" s="124"/>
      <c r="DO381" s="124"/>
      <c r="DP381" s="124"/>
      <c r="DQ381" s="124"/>
      <c r="DR381" s="124"/>
      <c r="DS381" s="124"/>
      <c r="DT381" s="124"/>
      <c r="DU381" s="124"/>
      <c r="DV381" s="124"/>
      <c r="DW381" s="124"/>
      <c r="DX381" s="124"/>
      <c r="DY381" s="124"/>
      <c r="DZ381" s="124"/>
      <c r="EA381" s="124"/>
      <c r="EB381" s="124"/>
      <c r="EC381" s="124"/>
      <c r="ED381" s="124"/>
      <c r="EE381" s="124"/>
      <c r="EF381" s="124"/>
      <c r="EG381" s="124"/>
      <c r="EH381" s="124"/>
      <c r="EI381" s="124"/>
      <c r="EJ381" s="124"/>
      <c r="EK381" s="124"/>
      <c r="EL381" s="124"/>
      <c r="EM381" s="124"/>
      <c r="EN381" s="124"/>
      <c r="EO381" s="124"/>
      <c r="EP381" s="124"/>
      <c r="EQ381" s="124"/>
      <c r="ER381" s="124"/>
      <c r="ES381" s="124"/>
      <c r="ET381" s="124"/>
      <c r="EU381" s="124"/>
      <c r="EV381" s="124"/>
      <c r="EW381" s="124"/>
      <c r="EX381" s="124"/>
      <c r="EY381" s="124"/>
      <c r="EZ381" s="124"/>
      <c r="FA381" s="124"/>
      <c r="FB381" s="124"/>
      <c r="FC381" s="124"/>
      <c r="FD381" s="124"/>
      <c r="FE381" s="124"/>
      <c r="FF381" s="124"/>
      <c r="FG381" s="124"/>
      <c r="FH381" s="124"/>
      <c r="FI381" s="124"/>
      <c r="FJ381" s="124"/>
      <c r="FK381" s="124"/>
      <c r="FL381" s="124"/>
    </row>
    <row r="382" spans="1:168" s="31" customFormat="1" ht="79.5" customHeight="1">
      <c r="A382" s="234"/>
      <c r="B382" s="235"/>
      <c r="C382" s="236"/>
      <c r="D382" s="333"/>
      <c r="E382" s="236"/>
      <c r="F382" s="334"/>
      <c r="G382" s="236"/>
      <c r="H382" s="334"/>
      <c r="I382" s="236"/>
      <c r="J382" s="334"/>
      <c r="K382" s="235"/>
      <c r="L382" s="235"/>
      <c r="M382" s="235"/>
      <c r="N382" s="235"/>
      <c r="O382" s="235"/>
      <c r="P382" s="235"/>
      <c r="Q382" s="335"/>
      <c r="R382" s="235"/>
      <c r="S382" s="335"/>
      <c r="T382" s="336"/>
      <c r="U382" s="338"/>
      <c r="V382" s="339"/>
      <c r="W382" s="339"/>
      <c r="X382" s="235"/>
      <c r="Y382" s="235"/>
      <c r="Z382" s="235"/>
      <c r="AA382" s="236"/>
      <c r="AB382" s="334"/>
      <c r="AC382" s="235"/>
      <c r="AD382" s="235"/>
      <c r="AE382" s="235"/>
      <c r="AF382" s="235"/>
      <c r="AG382" s="235"/>
      <c r="AH382" s="29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  <c r="BH382" s="122"/>
      <c r="BI382" s="122"/>
      <c r="BJ382" s="122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2"/>
      <c r="CA382" s="122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2"/>
      <c r="CP382" s="122"/>
      <c r="CQ382" s="122"/>
      <c r="CR382" s="122"/>
      <c r="CS382" s="123"/>
      <c r="CT382" s="123"/>
      <c r="CU382" s="123"/>
      <c r="CV382" s="123"/>
      <c r="CW382" s="123"/>
      <c r="CX382" s="123"/>
      <c r="CY382" s="123"/>
      <c r="CZ382" s="124"/>
      <c r="DA382" s="124"/>
      <c r="DB382" s="124"/>
      <c r="DC382" s="124"/>
      <c r="DD382" s="124"/>
      <c r="DE382" s="124"/>
      <c r="DF382" s="124"/>
      <c r="DG382" s="124"/>
      <c r="DH382" s="124"/>
      <c r="DI382" s="124"/>
      <c r="DJ382" s="124"/>
      <c r="DK382" s="124"/>
      <c r="DL382" s="124"/>
      <c r="DM382" s="124"/>
      <c r="DN382" s="124"/>
      <c r="DO382" s="124"/>
      <c r="DP382" s="124"/>
      <c r="DQ382" s="124"/>
      <c r="DR382" s="124"/>
      <c r="DS382" s="124"/>
      <c r="DT382" s="124"/>
      <c r="DU382" s="124"/>
      <c r="DV382" s="124"/>
      <c r="DW382" s="124"/>
      <c r="DX382" s="124"/>
      <c r="DY382" s="124"/>
      <c r="DZ382" s="124"/>
      <c r="EA382" s="124"/>
      <c r="EB382" s="124"/>
      <c r="EC382" s="124"/>
      <c r="ED382" s="124"/>
      <c r="EE382" s="124"/>
      <c r="EF382" s="124"/>
      <c r="EG382" s="124"/>
      <c r="EH382" s="124"/>
      <c r="EI382" s="124"/>
      <c r="EJ382" s="124"/>
      <c r="EK382" s="124"/>
      <c r="EL382" s="124"/>
      <c r="EM382" s="124"/>
      <c r="EN382" s="124"/>
      <c r="EO382" s="124"/>
      <c r="EP382" s="124"/>
      <c r="EQ382" s="124"/>
      <c r="ER382" s="124"/>
      <c r="ES382" s="124"/>
      <c r="ET382" s="124"/>
      <c r="EU382" s="124"/>
      <c r="EV382" s="124"/>
      <c r="EW382" s="124"/>
      <c r="EX382" s="124"/>
      <c r="EY382" s="124"/>
      <c r="EZ382" s="124"/>
      <c r="FA382" s="124"/>
      <c r="FB382" s="124"/>
      <c r="FC382" s="124"/>
      <c r="FD382" s="124"/>
      <c r="FE382" s="124"/>
      <c r="FF382" s="124"/>
      <c r="FG382" s="124"/>
      <c r="FH382" s="124"/>
      <c r="FI382" s="124"/>
      <c r="FJ382" s="124"/>
      <c r="FK382" s="124"/>
      <c r="FL382" s="124"/>
    </row>
    <row r="383" spans="1:168" s="31" customFormat="1" ht="25.5">
      <c r="A383" s="234"/>
      <c r="B383" s="235"/>
      <c r="C383" s="236"/>
      <c r="D383" s="333"/>
      <c r="E383" s="236"/>
      <c r="F383" s="334"/>
      <c r="G383" s="236"/>
      <c r="H383" s="334"/>
      <c r="I383" s="236"/>
      <c r="J383" s="334"/>
      <c r="K383" s="235"/>
      <c r="L383" s="235"/>
      <c r="M383" s="235"/>
      <c r="N383" s="235"/>
      <c r="O383" s="235"/>
      <c r="P383" s="79" t="s">
        <v>1186</v>
      </c>
      <c r="Q383" s="80" t="s">
        <v>165</v>
      </c>
      <c r="R383" s="79">
        <v>2</v>
      </c>
      <c r="S383" s="80"/>
      <c r="T383" s="83">
        <v>0.2648</v>
      </c>
      <c r="U383" s="103">
        <f>T383/R383*1000000</f>
        <v>132400</v>
      </c>
      <c r="V383" s="136">
        <v>42767</v>
      </c>
      <c r="W383" s="136">
        <v>43009</v>
      </c>
      <c r="X383" s="89"/>
      <c r="Y383" s="79"/>
      <c r="Z383" s="80"/>
      <c r="AA383" s="86"/>
      <c r="AB383" s="82"/>
      <c r="AC383" s="83"/>
      <c r="AD383" s="83"/>
      <c r="AE383" s="90"/>
      <c r="AF383" s="90"/>
      <c r="AG383" s="235"/>
      <c r="AH383" s="29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  <c r="BH383" s="122"/>
      <c r="BI383" s="122"/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2"/>
      <c r="CA383" s="122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2"/>
      <c r="CP383" s="122"/>
      <c r="CQ383" s="122"/>
      <c r="CR383" s="122"/>
      <c r="CS383" s="123"/>
      <c r="CT383" s="123"/>
      <c r="CU383" s="123"/>
      <c r="CV383" s="123"/>
      <c r="CW383" s="123"/>
      <c r="CX383" s="123"/>
      <c r="CY383" s="123"/>
      <c r="CZ383" s="124"/>
      <c r="DA383" s="124"/>
      <c r="DB383" s="124"/>
      <c r="DC383" s="124"/>
      <c r="DD383" s="124"/>
      <c r="DE383" s="124"/>
      <c r="DF383" s="124"/>
      <c r="DG383" s="124"/>
      <c r="DH383" s="124"/>
      <c r="DI383" s="124"/>
      <c r="DJ383" s="124"/>
      <c r="DK383" s="124"/>
      <c r="DL383" s="124"/>
      <c r="DM383" s="124"/>
      <c r="DN383" s="124"/>
      <c r="DO383" s="124"/>
      <c r="DP383" s="124"/>
      <c r="DQ383" s="124"/>
      <c r="DR383" s="124"/>
      <c r="DS383" s="124"/>
      <c r="DT383" s="124"/>
      <c r="DU383" s="124"/>
      <c r="DV383" s="124"/>
      <c r="DW383" s="124"/>
      <c r="DX383" s="124"/>
      <c r="DY383" s="124"/>
      <c r="DZ383" s="124"/>
      <c r="EA383" s="124"/>
      <c r="EB383" s="124"/>
      <c r="EC383" s="124"/>
      <c r="ED383" s="124"/>
      <c r="EE383" s="124"/>
      <c r="EF383" s="124"/>
      <c r="EG383" s="124"/>
      <c r="EH383" s="124"/>
      <c r="EI383" s="124"/>
      <c r="EJ383" s="124"/>
      <c r="EK383" s="124"/>
      <c r="EL383" s="124"/>
      <c r="EM383" s="124"/>
      <c r="EN383" s="124"/>
      <c r="EO383" s="124"/>
      <c r="EP383" s="124"/>
      <c r="EQ383" s="124"/>
      <c r="ER383" s="124"/>
      <c r="ES383" s="124"/>
      <c r="ET383" s="124"/>
      <c r="EU383" s="124"/>
      <c r="EV383" s="124"/>
      <c r="EW383" s="124"/>
      <c r="EX383" s="124"/>
      <c r="EY383" s="124"/>
      <c r="EZ383" s="124"/>
      <c r="FA383" s="124"/>
      <c r="FB383" s="124"/>
      <c r="FC383" s="124"/>
      <c r="FD383" s="124"/>
      <c r="FE383" s="124"/>
      <c r="FF383" s="124"/>
      <c r="FG383" s="124"/>
      <c r="FH383" s="124"/>
      <c r="FI383" s="124"/>
      <c r="FJ383" s="124"/>
      <c r="FK383" s="124"/>
      <c r="FL383" s="124"/>
    </row>
    <row r="384" spans="1:168" s="31" customFormat="1" ht="12.75">
      <c r="A384" s="234">
        <v>44</v>
      </c>
      <c r="B384" s="235" t="s">
        <v>947</v>
      </c>
      <c r="C384" s="236">
        <v>3.3</v>
      </c>
      <c r="D384" s="333">
        <v>55100</v>
      </c>
      <c r="E384" s="236">
        <v>0.99</v>
      </c>
      <c r="F384" s="334">
        <f>E384/C384*100</f>
        <v>30</v>
      </c>
      <c r="G384" s="236">
        <v>2.5</v>
      </c>
      <c r="H384" s="334">
        <f>G384/C384*100</f>
        <v>75.75757575757575</v>
      </c>
      <c r="I384" s="236">
        <v>2.3</v>
      </c>
      <c r="J384" s="334">
        <f>I384/C384*100</f>
        <v>69.69696969696969</v>
      </c>
      <c r="K384" s="235" t="s">
        <v>948</v>
      </c>
      <c r="L384" s="235" t="s">
        <v>949</v>
      </c>
      <c r="M384" s="235"/>
      <c r="N384" s="235"/>
      <c r="O384" s="235" t="s">
        <v>948</v>
      </c>
      <c r="P384" s="235" t="s">
        <v>1016</v>
      </c>
      <c r="Q384" s="335" t="s">
        <v>165</v>
      </c>
      <c r="R384" s="235">
        <v>16</v>
      </c>
      <c r="S384" s="335"/>
      <c r="T384" s="336">
        <v>0.7356</v>
      </c>
      <c r="U384" s="338">
        <f>T384/R384*1000000</f>
        <v>45975</v>
      </c>
      <c r="V384" s="339">
        <v>42767</v>
      </c>
      <c r="W384" s="339">
        <v>43009</v>
      </c>
      <c r="X384" s="235"/>
      <c r="Y384" s="235"/>
      <c r="Z384" s="235"/>
      <c r="AA384" s="236"/>
      <c r="AB384" s="334"/>
      <c r="AC384" s="235"/>
      <c r="AD384" s="235"/>
      <c r="AE384" s="235"/>
      <c r="AF384" s="235"/>
      <c r="AG384" s="235" t="s">
        <v>1187</v>
      </c>
      <c r="AH384" s="29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  <c r="BJ384" s="122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2"/>
      <c r="CA384" s="122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2"/>
      <c r="CP384" s="122"/>
      <c r="CQ384" s="122"/>
      <c r="CR384" s="122"/>
      <c r="CS384" s="123"/>
      <c r="CT384" s="123"/>
      <c r="CU384" s="123"/>
      <c r="CV384" s="123"/>
      <c r="CW384" s="123"/>
      <c r="CX384" s="123"/>
      <c r="CY384" s="123"/>
      <c r="CZ384" s="124"/>
      <c r="DA384" s="124"/>
      <c r="DB384" s="124"/>
      <c r="DC384" s="124"/>
      <c r="DD384" s="124"/>
      <c r="DE384" s="124"/>
      <c r="DF384" s="124"/>
      <c r="DG384" s="124"/>
      <c r="DH384" s="124"/>
      <c r="DI384" s="124"/>
      <c r="DJ384" s="124"/>
      <c r="DK384" s="124"/>
      <c r="DL384" s="124"/>
      <c r="DM384" s="124"/>
      <c r="DN384" s="124"/>
      <c r="DO384" s="124"/>
      <c r="DP384" s="124"/>
      <c r="DQ384" s="124"/>
      <c r="DR384" s="124"/>
      <c r="DS384" s="124"/>
      <c r="DT384" s="124"/>
      <c r="DU384" s="124"/>
      <c r="DV384" s="124"/>
      <c r="DW384" s="124"/>
      <c r="DX384" s="124"/>
      <c r="DY384" s="124"/>
      <c r="DZ384" s="124"/>
      <c r="EA384" s="124"/>
      <c r="EB384" s="124"/>
      <c r="EC384" s="124"/>
      <c r="ED384" s="124"/>
      <c r="EE384" s="124"/>
      <c r="EF384" s="124"/>
      <c r="EG384" s="124"/>
      <c r="EH384" s="124"/>
      <c r="EI384" s="124"/>
      <c r="EJ384" s="124"/>
      <c r="EK384" s="124"/>
      <c r="EL384" s="124"/>
      <c r="EM384" s="124"/>
      <c r="EN384" s="124"/>
      <c r="EO384" s="124"/>
      <c r="EP384" s="124"/>
      <c r="EQ384" s="124"/>
      <c r="ER384" s="124"/>
      <c r="ES384" s="124"/>
      <c r="ET384" s="124"/>
      <c r="EU384" s="124"/>
      <c r="EV384" s="124"/>
      <c r="EW384" s="124"/>
      <c r="EX384" s="124"/>
      <c r="EY384" s="124"/>
      <c r="EZ384" s="124"/>
      <c r="FA384" s="124"/>
      <c r="FB384" s="124"/>
      <c r="FC384" s="124"/>
      <c r="FD384" s="124"/>
      <c r="FE384" s="124"/>
      <c r="FF384" s="124"/>
      <c r="FG384" s="124"/>
      <c r="FH384" s="124"/>
      <c r="FI384" s="124"/>
      <c r="FJ384" s="124"/>
      <c r="FK384" s="124"/>
      <c r="FL384" s="124"/>
    </row>
    <row r="385" spans="1:168" s="31" customFormat="1" ht="49.5" customHeight="1">
      <c r="A385" s="234"/>
      <c r="B385" s="235"/>
      <c r="C385" s="236"/>
      <c r="D385" s="333"/>
      <c r="E385" s="236"/>
      <c r="F385" s="334"/>
      <c r="G385" s="236"/>
      <c r="H385" s="334"/>
      <c r="I385" s="236"/>
      <c r="J385" s="334"/>
      <c r="K385" s="235"/>
      <c r="L385" s="235"/>
      <c r="M385" s="235"/>
      <c r="N385" s="235"/>
      <c r="O385" s="235"/>
      <c r="P385" s="235"/>
      <c r="Q385" s="335"/>
      <c r="R385" s="235"/>
      <c r="S385" s="335"/>
      <c r="T385" s="336"/>
      <c r="U385" s="338"/>
      <c r="V385" s="339"/>
      <c r="W385" s="339"/>
      <c r="X385" s="235"/>
      <c r="Y385" s="235"/>
      <c r="Z385" s="235"/>
      <c r="AA385" s="236"/>
      <c r="AB385" s="334"/>
      <c r="AC385" s="235"/>
      <c r="AD385" s="235"/>
      <c r="AE385" s="235"/>
      <c r="AF385" s="235"/>
      <c r="AG385" s="235"/>
      <c r="AH385" s="29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2"/>
      <c r="CA385" s="122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2"/>
      <c r="CP385" s="122"/>
      <c r="CQ385" s="122"/>
      <c r="CR385" s="122"/>
      <c r="CS385" s="123"/>
      <c r="CT385" s="123"/>
      <c r="CU385" s="123"/>
      <c r="CV385" s="123"/>
      <c r="CW385" s="123"/>
      <c r="CX385" s="123"/>
      <c r="CY385" s="123"/>
      <c r="CZ385" s="124"/>
      <c r="DA385" s="124"/>
      <c r="DB385" s="124"/>
      <c r="DC385" s="124"/>
      <c r="DD385" s="124"/>
      <c r="DE385" s="124"/>
      <c r="DF385" s="124"/>
      <c r="DG385" s="124"/>
      <c r="DH385" s="124"/>
      <c r="DI385" s="124"/>
      <c r="DJ385" s="124"/>
      <c r="DK385" s="124"/>
      <c r="DL385" s="124"/>
      <c r="DM385" s="124"/>
      <c r="DN385" s="124"/>
      <c r="DO385" s="124"/>
      <c r="DP385" s="124"/>
      <c r="DQ385" s="124"/>
      <c r="DR385" s="124"/>
      <c r="DS385" s="124"/>
      <c r="DT385" s="124"/>
      <c r="DU385" s="124"/>
      <c r="DV385" s="124"/>
      <c r="DW385" s="124"/>
      <c r="DX385" s="124"/>
      <c r="DY385" s="124"/>
      <c r="DZ385" s="124"/>
      <c r="EA385" s="124"/>
      <c r="EB385" s="124"/>
      <c r="EC385" s="124"/>
      <c r="ED385" s="124"/>
      <c r="EE385" s="124"/>
      <c r="EF385" s="124"/>
      <c r="EG385" s="124"/>
      <c r="EH385" s="124"/>
      <c r="EI385" s="124"/>
      <c r="EJ385" s="124"/>
      <c r="EK385" s="124"/>
      <c r="EL385" s="124"/>
      <c r="EM385" s="124"/>
      <c r="EN385" s="124"/>
      <c r="EO385" s="124"/>
      <c r="EP385" s="124"/>
      <c r="EQ385" s="124"/>
      <c r="ER385" s="124"/>
      <c r="ES385" s="124"/>
      <c r="ET385" s="124"/>
      <c r="EU385" s="124"/>
      <c r="EV385" s="124"/>
      <c r="EW385" s="124"/>
      <c r="EX385" s="124"/>
      <c r="EY385" s="124"/>
      <c r="EZ385" s="124"/>
      <c r="FA385" s="124"/>
      <c r="FB385" s="124"/>
      <c r="FC385" s="124"/>
      <c r="FD385" s="124"/>
      <c r="FE385" s="124"/>
      <c r="FF385" s="124"/>
      <c r="FG385" s="124"/>
      <c r="FH385" s="124"/>
      <c r="FI385" s="124"/>
      <c r="FJ385" s="124"/>
      <c r="FK385" s="124"/>
      <c r="FL385" s="124"/>
    </row>
    <row r="386" spans="1:168" s="31" customFormat="1" ht="51">
      <c r="A386" s="234"/>
      <c r="B386" s="235"/>
      <c r="C386" s="236"/>
      <c r="D386" s="333"/>
      <c r="E386" s="236"/>
      <c r="F386" s="334"/>
      <c r="G386" s="236"/>
      <c r="H386" s="334"/>
      <c r="I386" s="236"/>
      <c r="J386" s="334"/>
      <c r="K386" s="235"/>
      <c r="L386" s="235"/>
      <c r="M386" s="235"/>
      <c r="N386" s="235"/>
      <c r="O386" s="235"/>
      <c r="P386" s="79" t="s">
        <v>327</v>
      </c>
      <c r="Q386" s="80" t="s">
        <v>165</v>
      </c>
      <c r="R386" s="79">
        <v>8</v>
      </c>
      <c r="S386" s="80"/>
      <c r="T386" s="83">
        <v>0.4492</v>
      </c>
      <c r="U386" s="103">
        <f>T386/R386*1000000</f>
        <v>56150</v>
      </c>
      <c r="V386" s="136">
        <v>42767</v>
      </c>
      <c r="W386" s="136">
        <v>43009</v>
      </c>
      <c r="X386" s="89"/>
      <c r="Y386" s="79"/>
      <c r="Z386" s="80"/>
      <c r="AA386" s="86"/>
      <c r="AB386" s="82"/>
      <c r="AC386" s="83"/>
      <c r="AD386" s="83"/>
      <c r="AE386" s="90"/>
      <c r="AF386" s="90"/>
      <c r="AG386" s="235"/>
      <c r="AH386" s="29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  <c r="BH386" s="122"/>
      <c r="BI386" s="122"/>
      <c r="BJ386" s="122"/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2"/>
      <c r="CA386" s="122"/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2"/>
      <c r="CP386" s="122"/>
      <c r="CQ386" s="122"/>
      <c r="CR386" s="122"/>
      <c r="CS386" s="123"/>
      <c r="CT386" s="123"/>
      <c r="CU386" s="123"/>
      <c r="CV386" s="123"/>
      <c r="CW386" s="123"/>
      <c r="CX386" s="123"/>
      <c r="CY386" s="123"/>
      <c r="CZ386" s="124"/>
      <c r="DA386" s="124"/>
      <c r="DB386" s="124"/>
      <c r="DC386" s="124"/>
      <c r="DD386" s="124"/>
      <c r="DE386" s="124"/>
      <c r="DF386" s="124"/>
      <c r="DG386" s="124"/>
      <c r="DH386" s="124"/>
      <c r="DI386" s="124"/>
      <c r="DJ386" s="124"/>
      <c r="DK386" s="124"/>
      <c r="DL386" s="124"/>
      <c r="DM386" s="124"/>
      <c r="DN386" s="124"/>
      <c r="DO386" s="124"/>
      <c r="DP386" s="124"/>
      <c r="DQ386" s="124"/>
      <c r="DR386" s="124"/>
      <c r="DS386" s="124"/>
      <c r="DT386" s="124"/>
      <c r="DU386" s="124"/>
      <c r="DV386" s="124"/>
      <c r="DW386" s="124"/>
      <c r="DX386" s="124"/>
      <c r="DY386" s="124"/>
      <c r="DZ386" s="124"/>
      <c r="EA386" s="124"/>
      <c r="EB386" s="124"/>
      <c r="EC386" s="124"/>
      <c r="ED386" s="124"/>
      <c r="EE386" s="124"/>
      <c r="EF386" s="124"/>
      <c r="EG386" s="124"/>
      <c r="EH386" s="124"/>
      <c r="EI386" s="124"/>
      <c r="EJ386" s="124"/>
      <c r="EK386" s="124"/>
      <c r="EL386" s="124"/>
      <c r="EM386" s="124"/>
      <c r="EN386" s="124"/>
      <c r="EO386" s="124"/>
      <c r="EP386" s="124"/>
      <c r="EQ386" s="124"/>
      <c r="ER386" s="124"/>
      <c r="ES386" s="124"/>
      <c r="ET386" s="124"/>
      <c r="EU386" s="124"/>
      <c r="EV386" s="124"/>
      <c r="EW386" s="124"/>
      <c r="EX386" s="124"/>
      <c r="EY386" s="124"/>
      <c r="EZ386" s="124"/>
      <c r="FA386" s="124"/>
      <c r="FB386" s="124"/>
      <c r="FC386" s="124"/>
      <c r="FD386" s="124"/>
      <c r="FE386" s="124"/>
      <c r="FF386" s="124"/>
      <c r="FG386" s="124"/>
      <c r="FH386" s="124"/>
      <c r="FI386" s="124"/>
      <c r="FJ386" s="124"/>
      <c r="FK386" s="124"/>
      <c r="FL386" s="124"/>
    </row>
    <row r="387" spans="1:168" s="31" customFormat="1" ht="25.5">
      <c r="A387" s="234"/>
      <c r="B387" s="235"/>
      <c r="C387" s="236"/>
      <c r="D387" s="333"/>
      <c r="E387" s="236"/>
      <c r="F387" s="334"/>
      <c r="G387" s="236"/>
      <c r="H387" s="334"/>
      <c r="I387" s="236"/>
      <c r="J387" s="334"/>
      <c r="K387" s="235"/>
      <c r="L387" s="235"/>
      <c r="M387" s="235"/>
      <c r="N387" s="235"/>
      <c r="O387" s="235"/>
      <c r="P387" s="79" t="s">
        <v>1054</v>
      </c>
      <c r="Q387" s="80" t="s">
        <v>324</v>
      </c>
      <c r="R387" s="79">
        <v>2953</v>
      </c>
      <c r="S387" s="80"/>
      <c r="T387" s="83">
        <v>1.9211</v>
      </c>
      <c r="U387" s="103">
        <f>T387/R387*1000000</f>
        <v>650.5587538096851</v>
      </c>
      <c r="V387" s="136">
        <v>42768</v>
      </c>
      <c r="W387" s="136">
        <v>43010</v>
      </c>
      <c r="X387" s="89"/>
      <c r="Y387" s="79"/>
      <c r="Z387" s="80"/>
      <c r="AA387" s="86"/>
      <c r="AB387" s="82"/>
      <c r="AC387" s="83"/>
      <c r="AD387" s="83"/>
      <c r="AE387" s="90"/>
      <c r="AF387" s="90"/>
      <c r="AG387" s="235"/>
      <c r="AH387" s="29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22"/>
      <c r="AZ387" s="122"/>
      <c r="BA387" s="122"/>
      <c r="BB387" s="122"/>
      <c r="BC387" s="122"/>
      <c r="BD387" s="122"/>
      <c r="BE387" s="122"/>
      <c r="BF387" s="122"/>
      <c r="BG387" s="122"/>
      <c r="BH387" s="122"/>
      <c r="BI387" s="122"/>
      <c r="BJ387" s="122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2"/>
      <c r="CA387" s="122"/>
      <c r="CB387" s="122"/>
      <c r="CC387" s="122"/>
      <c r="CD387" s="122"/>
      <c r="CE387" s="122"/>
      <c r="CF387" s="122"/>
      <c r="CG387" s="122"/>
      <c r="CH387" s="122"/>
      <c r="CI387" s="122"/>
      <c r="CJ387" s="122"/>
      <c r="CK387" s="122"/>
      <c r="CL387" s="122"/>
      <c r="CM387" s="122"/>
      <c r="CN387" s="122"/>
      <c r="CO387" s="122"/>
      <c r="CP387" s="122"/>
      <c r="CQ387" s="122"/>
      <c r="CR387" s="122"/>
      <c r="CS387" s="123"/>
      <c r="CT387" s="123"/>
      <c r="CU387" s="123"/>
      <c r="CV387" s="123"/>
      <c r="CW387" s="123"/>
      <c r="CX387" s="123"/>
      <c r="CY387" s="123"/>
      <c r="CZ387" s="124"/>
      <c r="DA387" s="124"/>
      <c r="DB387" s="124"/>
      <c r="DC387" s="124"/>
      <c r="DD387" s="124"/>
      <c r="DE387" s="124"/>
      <c r="DF387" s="124"/>
      <c r="DG387" s="124"/>
      <c r="DH387" s="124"/>
      <c r="DI387" s="124"/>
      <c r="DJ387" s="124"/>
      <c r="DK387" s="124"/>
      <c r="DL387" s="124"/>
      <c r="DM387" s="124"/>
      <c r="DN387" s="124"/>
      <c r="DO387" s="124"/>
      <c r="DP387" s="124"/>
      <c r="DQ387" s="124"/>
      <c r="DR387" s="124"/>
      <c r="DS387" s="124"/>
      <c r="DT387" s="124"/>
      <c r="DU387" s="124"/>
      <c r="DV387" s="124"/>
      <c r="DW387" s="124"/>
      <c r="DX387" s="124"/>
      <c r="DY387" s="124"/>
      <c r="DZ387" s="124"/>
      <c r="EA387" s="124"/>
      <c r="EB387" s="124"/>
      <c r="EC387" s="124"/>
      <c r="ED387" s="124"/>
      <c r="EE387" s="124"/>
      <c r="EF387" s="124"/>
      <c r="EG387" s="124"/>
      <c r="EH387" s="124"/>
      <c r="EI387" s="124"/>
      <c r="EJ387" s="124"/>
      <c r="EK387" s="124"/>
      <c r="EL387" s="124"/>
      <c r="EM387" s="124"/>
      <c r="EN387" s="124"/>
      <c r="EO387" s="124"/>
      <c r="EP387" s="124"/>
      <c r="EQ387" s="124"/>
      <c r="ER387" s="124"/>
      <c r="ES387" s="124"/>
      <c r="ET387" s="124"/>
      <c r="EU387" s="124"/>
      <c r="EV387" s="124"/>
      <c r="EW387" s="124"/>
      <c r="EX387" s="124"/>
      <c r="EY387" s="124"/>
      <c r="EZ387" s="124"/>
      <c r="FA387" s="124"/>
      <c r="FB387" s="124"/>
      <c r="FC387" s="124"/>
      <c r="FD387" s="124"/>
      <c r="FE387" s="124"/>
      <c r="FF387" s="124"/>
      <c r="FG387" s="124"/>
      <c r="FH387" s="124"/>
      <c r="FI387" s="124"/>
      <c r="FJ387" s="124"/>
      <c r="FK387" s="124"/>
      <c r="FL387" s="124"/>
    </row>
    <row r="388" spans="1:168" s="31" customFormat="1" ht="12.75">
      <c r="A388" s="234"/>
      <c r="B388" s="235"/>
      <c r="C388" s="236"/>
      <c r="D388" s="333"/>
      <c r="E388" s="236"/>
      <c r="F388" s="334"/>
      <c r="G388" s="236"/>
      <c r="H388" s="334"/>
      <c r="I388" s="236"/>
      <c r="J388" s="334"/>
      <c r="K388" s="235"/>
      <c r="L388" s="235"/>
      <c r="M388" s="235"/>
      <c r="N388" s="235"/>
      <c r="O388" s="235"/>
      <c r="P388" s="235" t="s">
        <v>1188</v>
      </c>
      <c r="Q388" s="335" t="s">
        <v>165</v>
      </c>
      <c r="R388" s="235">
        <v>3</v>
      </c>
      <c r="S388" s="335"/>
      <c r="T388" s="336">
        <v>0.2488</v>
      </c>
      <c r="U388" s="338">
        <f>T388/R388*1000000</f>
        <v>82933.33333333333</v>
      </c>
      <c r="V388" s="339">
        <v>42767</v>
      </c>
      <c r="W388" s="339">
        <v>43009</v>
      </c>
      <c r="X388" s="89"/>
      <c r="Y388" s="79"/>
      <c r="Z388" s="80"/>
      <c r="AA388" s="86"/>
      <c r="AB388" s="82"/>
      <c r="AC388" s="83"/>
      <c r="AD388" s="83"/>
      <c r="AE388" s="90"/>
      <c r="AF388" s="90"/>
      <c r="AG388" s="235"/>
      <c r="AH388" s="29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2"/>
      <c r="AX388" s="122"/>
      <c r="AY388" s="122"/>
      <c r="AZ388" s="122"/>
      <c r="BA388" s="122"/>
      <c r="BB388" s="122"/>
      <c r="BC388" s="122"/>
      <c r="BD388" s="122"/>
      <c r="BE388" s="122"/>
      <c r="BF388" s="122"/>
      <c r="BG388" s="122"/>
      <c r="BH388" s="122"/>
      <c r="BI388" s="122"/>
      <c r="BJ388" s="122"/>
      <c r="BK388" s="122"/>
      <c r="BL388" s="122"/>
      <c r="BM388" s="122"/>
      <c r="BN388" s="122"/>
      <c r="BO388" s="122"/>
      <c r="BP388" s="122"/>
      <c r="BQ388" s="122"/>
      <c r="BR388" s="122"/>
      <c r="BS388" s="122"/>
      <c r="BT388" s="122"/>
      <c r="BU388" s="122"/>
      <c r="BV388" s="122"/>
      <c r="BW388" s="122"/>
      <c r="BX388" s="122"/>
      <c r="BY388" s="122"/>
      <c r="BZ388" s="122"/>
      <c r="CA388" s="122"/>
      <c r="CB388" s="122"/>
      <c r="CC388" s="122"/>
      <c r="CD388" s="122"/>
      <c r="CE388" s="122"/>
      <c r="CF388" s="122"/>
      <c r="CG388" s="122"/>
      <c r="CH388" s="122"/>
      <c r="CI388" s="122"/>
      <c r="CJ388" s="122"/>
      <c r="CK388" s="122"/>
      <c r="CL388" s="122"/>
      <c r="CM388" s="122"/>
      <c r="CN388" s="122"/>
      <c r="CO388" s="122"/>
      <c r="CP388" s="122"/>
      <c r="CQ388" s="122"/>
      <c r="CR388" s="122"/>
      <c r="CS388" s="123"/>
      <c r="CT388" s="123"/>
      <c r="CU388" s="123"/>
      <c r="CV388" s="123"/>
      <c r="CW388" s="123"/>
      <c r="CX388" s="123"/>
      <c r="CY388" s="123"/>
      <c r="CZ388" s="124"/>
      <c r="DA388" s="124"/>
      <c r="DB388" s="124"/>
      <c r="DC388" s="124"/>
      <c r="DD388" s="124"/>
      <c r="DE388" s="124"/>
      <c r="DF388" s="124"/>
      <c r="DG388" s="124"/>
      <c r="DH388" s="124"/>
      <c r="DI388" s="124"/>
      <c r="DJ388" s="124"/>
      <c r="DK388" s="124"/>
      <c r="DL388" s="124"/>
      <c r="DM388" s="124"/>
      <c r="DN388" s="124"/>
      <c r="DO388" s="124"/>
      <c r="DP388" s="124"/>
      <c r="DQ388" s="124"/>
      <c r="DR388" s="124"/>
      <c r="DS388" s="124"/>
      <c r="DT388" s="124"/>
      <c r="DU388" s="124"/>
      <c r="DV388" s="124"/>
      <c r="DW388" s="124"/>
      <c r="DX388" s="124"/>
      <c r="DY388" s="124"/>
      <c r="DZ388" s="124"/>
      <c r="EA388" s="124"/>
      <c r="EB388" s="124"/>
      <c r="EC388" s="124"/>
      <c r="ED388" s="124"/>
      <c r="EE388" s="124"/>
      <c r="EF388" s="124"/>
      <c r="EG388" s="124"/>
      <c r="EH388" s="124"/>
      <c r="EI388" s="124"/>
      <c r="EJ388" s="124"/>
      <c r="EK388" s="124"/>
      <c r="EL388" s="124"/>
      <c r="EM388" s="124"/>
      <c r="EN388" s="124"/>
      <c r="EO388" s="124"/>
      <c r="EP388" s="124"/>
      <c r="EQ388" s="124"/>
      <c r="ER388" s="124"/>
      <c r="ES388" s="124"/>
      <c r="ET388" s="124"/>
      <c r="EU388" s="124"/>
      <c r="EV388" s="124"/>
      <c r="EW388" s="124"/>
      <c r="EX388" s="124"/>
      <c r="EY388" s="124"/>
      <c r="EZ388" s="124"/>
      <c r="FA388" s="124"/>
      <c r="FB388" s="124"/>
      <c r="FC388" s="124"/>
      <c r="FD388" s="124"/>
      <c r="FE388" s="124"/>
      <c r="FF388" s="124"/>
      <c r="FG388" s="124"/>
      <c r="FH388" s="124"/>
      <c r="FI388" s="124"/>
      <c r="FJ388" s="124"/>
      <c r="FK388" s="124"/>
      <c r="FL388" s="124"/>
    </row>
    <row r="389" spans="1:168" s="31" customFormat="1" ht="12.75">
      <c r="A389" s="234"/>
      <c r="B389" s="235"/>
      <c r="C389" s="236"/>
      <c r="D389" s="333"/>
      <c r="E389" s="236"/>
      <c r="F389" s="334"/>
      <c r="G389" s="236"/>
      <c r="H389" s="334"/>
      <c r="I389" s="236"/>
      <c r="J389" s="334"/>
      <c r="K389" s="235"/>
      <c r="L389" s="235"/>
      <c r="M389" s="235"/>
      <c r="N389" s="235"/>
      <c r="O389" s="235"/>
      <c r="P389" s="235"/>
      <c r="Q389" s="335"/>
      <c r="R389" s="235"/>
      <c r="S389" s="335"/>
      <c r="T389" s="336"/>
      <c r="U389" s="338"/>
      <c r="V389" s="339"/>
      <c r="W389" s="339"/>
      <c r="X389" s="235"/>
      <c r="Y389" s="235"/>
      <c r="Z389" s="235"/>
      <c r="AA389" s="236"/>
      <c r="AB389" s="334"/>
      <c r="AC389" s="235"/>
      <c r="AD389" s="235"/>
      <c r="AE389" s="235"/>
      <c r="AF389" s="235"/>
      <c r="AG389" s="235"/>
      <c r="AH389" s="29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  <c r="BH389" s="122"/>
      <c r="BI389" s="122"/>
      <c r="BJ389" s="122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2"/>
      <c r="CA389" s="122"/>
      <c r="CB389" s="122"/>
      <c r="CC389" s="122"/>
      <c r="CD389" s="122"/>
      <c r="CE389" s="122"/>
      <c r="CF389" s="122"/>
      <c r="CG389" s="122"/>
      <c r="CH389" s="122"/>
      <c r="CI389" s="122"/>
      <c r="CJ389" s="122"/>
      <c r="CK389" s="122"/>
      <c r="CL389" s="122"/>
      <c r="CM389" s="122"/>
      <c r="CN389" s="122"/>
      <c r="CO389" s="122"/>
      <c r="CP389" s="122"/>
      <c r="CQ389" s="122"/>
      <c r="CR389" s="122"/>
      <c r="CS389" s="123"/>
      <c r="CT389" s="123"/>
      <c r="CU389" s="123"/>
      <c r="CV389" s="123"/>
      <c r="CW389" s="123"/>
      <c r="CX389" s="123"/>
      <c r="CY389" s="123"/>
      <c r="CZ389" s="124"/>
      <c r="DA389" s="124"/>
      <c r="DB389" s="124"/>
      <c r="DC389" s="124"/>
      <c r="DD389" s="124"/>
      <c r="DE389" s="124"/>
      <c r="DF389" s="124"/>
      <c r="DG389" s="124"/>
      <c r="DH389" s="124"/>
      <c r="DI389" s="124"/>
      <c r="DJ389" s="124"/>
      <c r="DK389" s="124"/>
      <c r="DL389" s="124"/>
      <c r="DM389" s="124"/>
      <c r="DN389" s="124"/>
      <c r="DO389" s="124"/>
      <c r="DP389" s="124"/>
      <c r="DQ389" s="124"/>
      <c r="DR389" s="124"/>
      <c r="DS389" s="124"/>
      <c r="DT389" s="124"/>
      <c r="DU389" s="124"/>
      <c r="DV389" s="124"/>
      <c r="DW389" s="124"/>
      <c r="DX389" s="124"/>
      <c r="DY389" s="124"/>
      <c r="DZ389" s="124"/>
      <c r="EA389" s="124"/>
      <c r="EB389" s="124"/>
      <c r="EC389" s="124"/>
      <c r="ED389" s="124"/>
      <c r="EE389" s="124"/>
      <c r="EF389" s="124"/>
      <c r="EG389" s="124"/>
      <c r="EH389" s="124"/>
      <c r="EI389" s="124"/>
      <c r="EJ389" s="124"/>
      <c r="EK389" s="124"/>
      <c r="EL389" s="124"/>
      <c r="EM389" s="124"/>
      <c r="EN389" s="124"/>
      <c r="EO389" s="124"/>
      <c r="EP389" s="124"/>
      <c r="EQ389" s="124"/>
      <c r="ER389" s="124"/>
      <c r="ES389" s="124"/>
      <c r="ET389" s="124"/>
      <c r="EU389" s="124"/>
      <c r="EV389" s="124"/>
      <c r="EW389" s="124"/>
      <c r="EX389" s="124"/>
      <c r="EY389" s="124"/>
      <c r="EZ389" s="124"/>
      <c r="FA389" s="124"/>
      <c r="FB389" s="124"/>
      <c r="FC389" s="124"/>
      <c r="FD389" s="124"/>
      <c r="FE389" s="124"/>
      <c r="FF389" s="124"/>
      <c r="FG389" s="124"/>
      <c r="FH389" s="124"/>
      <c r="FI389" s="124"/>
      <c r="FJ389" s="124"/>
      <c r="FK389" s="124"/>
      <c r="FL389" s="124"/>
    </row>
    <row r="390" spans="1:168" s="31" customFormat="1" ht="79.5" customHeight="1">
      <c r="A390" s="234"/>
      <c r="B390" s="235"/>
      <c r="C390" s="236"/>
      <c r="D390" s="333"/>
      <c r="E390" s="236"/>
      <c r="F390" s="334"/>
      <c r="G390" s="236"/>
      <c r="H390" s="334"/>
      <c r="I390" s="236"/>
      <c r="J390" s="334"/>
      <c r="K390" s="235"/>
      <c r="L390" s="235"/>
      <c r="M390" s="235"/>
      <c r="N390" s="235"/>
      <c r="O390" s="235"/>
      <c r="P390" s="235"/>
      <c r="Q390" s="335"/>
      <c r="R390" s="235"/>
      <c r="S390" s="335"/>
      <c r="T390" s="336"/>
      <c r="U390" s="338"/>
      <c r="V390" s="339"/>
      <c r="W390" s="339"/>
      <c r="X390" s="235"/>
      <c r="Y390" s="235"/>
      <c r="Z390" s="235"/>
      <c r="AA390" s="236"/>
      <c r="AB390" s="334"/>
      <c r="AC390" s="235"/>
      <c r="AD390" s="235"/>
      <c r="AE390" s="235"/>
      <c r="AF390" s="235"/>
      <c r="AG390" s="235"/>
      <c r="AH390" s="29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  <c r="BH390" s="122"/>
      <c r="BI390" s="122"/>
      <c r="BJ390" s="122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2"/>
      <c r="CA390" s="122"/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2"/>
      <c r="CP390" s="122"/>
      <c r="CQ390" s="122"/>
      <c r="CR390" s="122"/>
      <c r="CS390" s="123"/>
      <c r="CT390" s="123"/>
      <c r="CU390" s="123"/>
      <c r="CV390" s="123"/>
      <c r="CW390" s="123"/>
      <c r="CX390" s="123"/>
      <c r="CY390" s="123"/>
      <c r="CZ390" s="124"/>
      <c r="DA390" s="124"/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  <c r="DM390" s="124"/>
      <c r="DN390" s="124"/>
      <c r="DO390" s="124"/>
      <c r="DP390" s="124"/>
      <c r="DQ390" s="124"/>
      <c r="DR390" s="124"/>
      <c r="DS390" s="124"/>
      <c r="DT390" s="124"/>
      <c r="DU390" s="124"/>
      <c r="DV390" s="124"/>
      <c r="DW390" s="124"/>
      <c r="DX390" s="124"/>
      <c r="DY390" s="124"/>
      <c r="DZ390" s="124"/>
      <c r="EA390" s="124"/>
      <c r="EB390" s="124"/>
      <c r="EC390" s="124"/>
      <c r="ED390" s="124"/>
      <c r="EE390" s="124"/>
      <c r="EF390" s="124"/>
      <c r="EG390" s="124"/>
      <c r="EH390" s="124"/>
      <c r="EI390" s="124"/>
      <c r="EJ390" s="124"/>
      <c r="EK390" s="124"/>
      <c r="EL390" s="124"/>
      <c r="EM390" s="124"/>
      <c r="EN390" s="124"/>
      <c r="EO390" s="124"/>
      <c r="EP390" s="124"/>
      <c r="EQ390" s="124"/>
      <c r="ER390" s="124"/>
      <c r="ES390" s="124"/>
      <c r="ET390" s="124"/>
      <c r="EU390" s="124"/>
      <c r="EV390" s="124"/>
      <c r="EW390" s="124"/>
      <c r="EX390" s="124"/>
      <c r="EY390" s="124"/>
      <c r="EZ390" s="124"/>
      <c r="FA390" s="124"/>
      <c r="FB390" s="124"/>
      <c r="FC390" s="124"/>
      <c r="FD390" s="124"/>
      <c r="FE390" s="124"/>
      <c r="FF390" s="124"/>
      <c r="FG390" s="124"/>
      <c r="FH390" s="124"/>
      <c r="FI390" s="124"/>
      <c r="FJ390" s="124"/>
      <c r="FK390" s="124"/>
      <c r="FL390" s="124"/>
    </row>
    <row r="391" spans="1:168" s="31" customFormat="1" ht="12.75">
      <c r="A391" s="342">
        <v>45</v>
      </c>
      <c r="B391" s="235" t="s">
        <v>950</v>
      </c>
      <c r="C391" s="236">
        <v>1.6</v>
      </c>
      <c r="D391" s="333">
        <v>28400</v>
      </c>
      <c r="E391" s="235">
        <v>0.48</v>
      </c>
      <c r="F391" s="334">
        <f>E391/C391*100</f>
        <v>30</v>
      </c>
      <c r="G391" s="235">
        <v>1.296</v>
      </c>
      <c r="H391" s="334">
        <f>G391/C391*100</f>
        <v>81</v>
      </c>
      <c r="I391" s="235">
        <v>1.1</v>
      </c>
      <c r="J391" s="334">
        <f>I391/C391*100</f>
        <v>68.75</v>
      </c>
      <c r="K391" s="235" t="s">
        <v>951</v>
      </c>
      <c r="L391" s="235"/>
      <c r="M391" s="235"/>
      <c r="N391" s="235"/>
      <c r="O391" s="235" t="s">
        <v>951</v>
      </c>
      <c r="P391" s="235" t="s">
        <v>1189</v>
      </c>
      <c r="Q391" s="335" t="s">
        <v>165</v>
      </c>
      <c r="R391" s="235">
        <v>4</v>
      </c>
      <c r="S391" s="335"/>
      <c r="T391" s="336">
        <v>0.0546</v>
      </c>
      <c r="U391" s="338">
        <f>T391/R391*1000000</f>
        <v>13650</v>
      </c>
      <c r="V391" s="339">
        <v>42767</v>
      </c>
      <c r="W391" s="339">
        <v>43009</v>
      </c>
      <c r="X391" s="235" t="s">
        <v>950</v>
      </c>
      <c r="Y391" s="235" t="s">
        <v>738</v>
      </c>
      <c r="Z391" s="235" t="s">
        <v>1101</v>
      </c>
      <c r="AA391" s="236">
        <v>2</v>
      </c>
      <c r="AB391" s="334"/>
      <c r="AC391" s="235">
        <f>AD391*AA391/1000000</f>
        <v>0.3</v>
      </c>
      <c r="AD391" s="235">
        <v>150000</v>
      </c>
      <c r="AE391" s="235"/>
      <c r="AF391" s="235"/>
      <c r="AG391" s="229" t="s">
        <v>1190</v>
      </c>
      <c r="AH391" s="29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2"/>
      <c r="CA391" s="122"/>
      <c r="CB391" s="122"/>
      <c r="CC391" s="122"/>
      <c r="CD391" s="122"/>
      <c r="CE391" s="122"/>
      <c r="CF391" s="122"/>
      <c r="CG391" s="122"/>
      <c r="CH391" s="122"/>
      <c r="CI391" s="122"/>
      <c r="CJ391" s="122"/>
      <c r="CK391" s="122"/>
      <c r="CL391" s="122"/>
      <c r="CM391" s="122"/>
      <c r="CN391" s="122"/>
      <c r="CO391" s="122"/>
      <c r="CP391" s="122"/>
      <c r="CQ391" s="122"/>
      <c r="CR391" s="122"/>
      <c r="CS391" s="123"/>
      <c r="CT391" s="123"/>
      <c r="CU391" s="123"/>
      <c r="CV391" s="123"/>
      <c r="CW391" s="123"/>
      <c r="CX391" s="123"/>
      <c r="CY391" s="123"/>
      <c r="CZ391" s="124"/>
      <c r="DA391" s="124"/>
      <c r="DB391" s="124"/>
      <c r="DC391" s="124"/>
      <c r="DD391" s="124"/>
      <c r="DE391" s="124"/>
      <c r="DF391" s="124"/>
      <c r="DG391" s="124"/>
      <c r="DH391" s="124"/>
      <c r="DI391" s="124"/>
      <c r="DJ391" s="124"/>
      <c r="DK391" s="124"/>
      <c r="DL391" s="124"/>
      <c r="DM391" s="124"/>
      <c r="DN391" s="124"/>
      <c r="DO391" s="124"/>
      <c r="DP391" s="124"/>
      <c r="DQ391" s="124"/>
      <c r="DR391" s="124"/>
      <c r="DS391" s="124"/>
      <c r="DT391" s="124"/>
      <c r="DU391" s="124"/>
      <c r="DV391" s="124"/>
      <c r="DW391" s="124"/>
      <c r="DX391" s="124"/>
      <c r="DY391" s="124"/>
      <c r="DZ391" s="124"/>
      <c r="EA391" s="124"/>
      <c r="EB391" s="124"/>
      <c r="EC391" s="124"/>
      <c r="ED391" s="124"/>
      <c r="EE391" s="124"/>
      <c r="EF391" s="124"/>
      <c r="EG391" s="124"/>
      <c r="EH391" s="124"/>
      <c r="EI391" s="124"/>
      <c r="EJ391" s="124"/>
      <c r="EK391" s="124"/>
      <c r="EL391" s="124"/>
      <c r="EM391" s="124"/>
      <c r="EN391" s="124"/>
      <c r="EO391" s="124"/>
      <c r="EP391" s="124"/>
      <c r="EQ391" s="124"/>
      <c r="ER391" s="124"/>
      <c r="ES391" s="124"/>
      <c r="ET391" s="124"/>
      <c r="EU391" s="124"/>
      <c r="EV391" s="124"/>
      <c r="EW391" s="124"/>
      <c r="EX391" s="124"/>
      <c r="EY391" s="124"/>
      <c r="EZ391" s="124"/>
      <c r="FA391" s="124"/>
      <c r="FB391" s="124"/>
      <c r="FC391" s="124"/>
      <c r="FD391" s="124"/>
      <c r="FE391" s="124"/>
      <c r="FF391" s="124"/>
      <c r="FG391" s="124"/>
      <c r="FH391" s="124"/>
      <c r="FI391" s="124"/>
      <c r="FJ391" s="124"/>
      <c r="FK391" s="124"/>
      <c r="FL391" s="124"/>
    </row>
    <row r="392" spans="1:168" s="31" customFormat="1" ht="79.5" customHeight="1">
      <c r="A392" s="343"/>
      <c r="B392" s="235"/>
      <c r="C392" s="236"/>
      <c r="D392" s="333"/>
      <c r="E392" s="235"/>
      <c r="F392" s="334"/>
      <c r="G392" s="235"/>
      <c r="H392" s="334"/>
      <c r="I392" s="235"/>
      <c r="J392" s="334"/>
      <c r="K392" s="235"/>
      <c r="L392" s="235"/>
      <c r="M392" s="235"/>
      <c r="N392" s="235"/>
      <c r="O392" s="235"/>
      <c r="P392" s="235"/>
      <c r="Q392" s="335"/>
      <c r="R392" s="235"/>
      <c r="S392" s="335"/>
      <c r="T392" s="336"/>
      <c r="U392" s="338"/>
      <c r="V392" s="339"/>
      <c r="W392" s="339"/>
      <c r="X392" s="235"/>
      <c r="Y392" s="235"/>
      <c r="Z392" s="235"/>
      <c r="AA392" s="236"/>
      <c r="AB392" s="334"/>
      <c r="AC392" s="235"/>
      <c r="AD392" s="235"/>
      <c r="AE392" s="235"/>
      <c r="AF392" s="235"/>
      <c r="AG392" s="230"/>
      <c r="AH392" s="29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22"/>
      <c r="AZ392" s="122"/>
      <c r="BA392" s="122"/>
      <c r="BB392" s="122"/>
      <c r="BC392" s="122"/>
      <c r="BD392" s="122"/>
      <c r="BE392" s="122"/>
      <c r="BF392" s="122"/>
      <c r="BG392" s="122"/>
      <c r="BH392" s="122"/>
      <c r="BI392" s="122"/>
      <c r="BJ392" s="122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2"/>
      <c r="CA392" s="122"/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2"/>
      <c r="CP392" s="122"/>
      <c r="CQ392" s="122"/>
      <c r="CR392" s="122"/>
      <c r="CS392" s="123"/>
      <c r="CT392" s="123"/>
      <c r="CU392" s="123"/>
      <c r="CV392" s="123"/>
      <c r="CW392" s="123"/>
      <c r="CX392" s="123"/>
      <c r="CY392" s="123"/>
      <c r="CZ392" s="124"/>
      <c r="DA392" s="124"/>
      <c r="DB392" s="124"/>
      <c r="DC392" s="124"/>
      <c r="DD392" s="124"/>
      <c r="DE392" s="124"/>
      <c r="DF392" s="124"/>
      <c r="DG392" s="124"/>
      <c r="DH392" s="124"/>
      <c r="DI392" s="124"/>
      <c r="DJ392" s="124"/>
      <c r="DK392" s="124"/>
      <c r="DL392" s="124"/>
      <c r="DM392" s="124"/>
      <c r="DN392" s="124"/>
      <c r="DO392" s="124"/>
      <c r="DP392" s="124"/>
      <c r="DQ392" s="124"/>
      <c r="DR392" s="124"/>
      <c r="DS392" s="124"/>
      <c r="DT392" s="124"/>
      <c r="DU392" s="124"/>
      <c r="DV392" s="124"/>
      <c r="DW392" s="124"/>
      <c r="DX392" s="124"/>
      <c r="DY392" s="124"/>
      <c r="DZ392" s="124"/>
      <c r="EA392" s="124"/>
      <c r="EB392" s="124"/>
      <c r="EC392" s="124"/>
      <c r="ED392" s="124"/>
      <c r="EE392" s="124"/>
      <c r="EF392" s="124"/>
      <c r="EG392" s="124"/>
      <c r="EH392" s="124"/>
      <c r="EI392" s="124"/>
      <c r="EJ392" s="124"/>
      <c r="EK392" s="124"/>
      <c r="EL392" s="124"/>
      <c r="EM392" s="124"/>
      <c r="EN392" s="124"/>
      <c r="EO392" s="124"/>
      <c r="EP392" s="124"/>
      <c r="EQ392" s="124"/>
      <c r="ER392" s="124"/>
      <c r="ES392" s="124"/>
      <c r="ET392" s="124"/>
      <c r="EU392" s="124"/>
      <c r="EV392" s="124"/>
      <c r="EW392" s="124"/>
      <c r="EX392" s="124"/>
      <c r="EY392" s="124"/>
      <c r="EZ392" s="124"/>
      <c r="FA392" s="124"/>
      <c r="FB392" s="124"/>
      <c r="FC392" s="124"/>
      <c r="FD392" s="124"/>
      <c r="FE392" s="124"/>
      <c r="FF392" s="124"/>
      <c r="FG392" s="124"/>
      <c r="FH392" s="124"/>
      <c r="FI392" s="124"/>
      <c r="FJ392" s="124"/>
      <c r="FK392" s="124"/>
      <c r="FL392" s="124"/>
    </row>
    <row r="393" spans="1:168" s="31" customFormat="1" ht="12.75">
      <c r="A393" s="343"/>
      <c r="B393" s="235"/>
      <c r="C393" s="236"/>
      <c r="D393" s="333"/>
      <c r="E393" s="235"/>
      <c r="F393" s="334"/>
      <c r="G393" s="235"/>
      <c r="H393" s="334"/>
      <c r="I393" s="235"/>
      <c r="J393" s="334"/>
      <c r="K393" s="235"/>
      <c r="L393" s="235"/>
      <c r="M393" s="235"/>
      <c r="N393" s="235"/>
      <c r="O393" s="235"/>
      <c r="P393" s="235" t="s">
        <v>1054</v>
      </c>
      <c r="Q393" s="335" t="s">
        <v>324</v>
      </c>
      <c r="R393" s="235">
        <v>421</v>
      </c>
      <c r="S393" s="335"/>
      <c r="T393" s="336">
        <v>0.416</v>
      </c>
      <c r="U393" s="338">
        <f>T393/R393*1000000</f>
        <v>988.1235154394299</v>
      </c>
      <c r="V393" s="339">
        <v>42767</v>
      </c>
      <c r="W393" s="339">
        <v>43009</v>
      </c>
      <c r="X393" s="229"/>
      <c r="Y393" s="229"/>
      <c r="Z393" s="229"/>
      <c r="AA393" s="367"/>
      <c r="AB393" s="357"/>
      <c r="AC393" s="229"/>
      <c r="AD393" s="229"/>
      <c r="AE393" s="229"/>
      <c r="AF393" s="229"/>
      <c r="AG393" s="230"/>
      <c r="AH393" s="29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  <c r="BH393" s="122"/>
      <c r="BI393" s="122"/>
      <c r="BJ393" s="122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2"/>
      <c r="CA393" s="122"/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2"/>
      <c r="CP393" s="122"/>
      <c r="CQ393" s="122"/>
      <c r="CR393" s="122"/>
      <c r="CS393" s="123"/>
      <c r="CT393" s="123"/>
      <c r="CU393" s="123"/>
      <c r="CV393" s="123"/>
      <c r="CW393" s="123"/>
      <c r="CX393" s="123"/>
      <c r="CY393" s="123"/>
      <c r="CZ393" s="124"/>
      <c r="DA393" s="124"/>
      <c r="DB393" s="124"/>
      <c r="DC393" s="124"/>
      <c r="DD393" s="124"/>
      <c r="DE393" s="124"/>
      <c r="DF393" s="124"/>
      <c r="DG393" s="124"/>
      <c r="DH393" s="124"/>
      <c r="DI393" s="124"/>
      <c r="DJ393" s="124"/>
      <c r="DK393" s="124"/>
      <c r="DL393" s="124"/>
      <c r="DM393" s="124"/>
      <c r="DN393" s="124"/>
      <c r="DO393" s="124"/>
      <c r="DP393" s="124"/>
      <c r="DQ393" s="124"/>
      <c r="DR393" s="124"/>
      <c r="DS393" s="124"/>
      <c r="DT393" s="124"/>
      <c r="DU393" s="124"/>
      <c r="DV393" s="124"/>
      <c r="DW393" s="124"/>
      <c r="DX393" s="124"/>
      <c r="DY393" s="124"/>
      <c r="DZ393" s="124"/>
      <c r="EA393" s="124"/>
      <c r="EB393" s="124"/>
      <c r="EC393" s="124"/>
      <c r="ED393" s="124"/>
      <c r="EE393" s="124"/>
      <c r="EF393" s="124"/>
      <c r="EG393" s="124"/>
      <c r="EH393" s="124"/>
      <c r="EI393" s="124"/>
      <c r="EJ393" s="124"/>
      <c r="EK393" s="124"/>
      <c r="EL393" s="124"/>
      <c r="EM393" s="124"/>
      <c r="EN393" s="124"/>
      <c r="EO393" s="124"/>
      <c r="EP393" s="124"/>
      <c r="EQ393" s="124"/>
      <c r="ER393" s="124"/>
      <c r="ES393" s="124"/>
      <c r="ET393" s="124"/>
      <c r="EU393" s="124"/>
      <c r="EV393" s="124"/>
      <c r="EW393" s="124"/>
      <c r="EX393" s="124"/>
      <c r="EY393" s="124"/>
      <c r="EZ393" s="124"/>
      <c r="FA393" s="124"/>
      <c r="FB393" s="124"/>
      <c r="FC393" s="124"/>
      <c r="FD393" s="124"/>
      <c r="FE393" s="124"/>
      <c r="FF393" s="124"/>
      <c r="FG393" s="124"/>
      <c r="FH393" s="124"/>
      <c r="FI393" s="124"/>
      <c r="FJ393" s="124"/>
      <c r="FK393" s="124"/>
      <c r="FL393" s="124"/>
    </row>
    <row r="394" spans="1:168" s="31" customFormat="1" ht="12.75">
      <c r="A394" s="344"/>
      <c r="B394" s="235"/>
      <c r="C394" s="236"/>
      <c r="D394" s="333"/>
      <c r="E394" s="235"/>
      <c r="F394" s="334"/>
      <c r="G394" s="235"/>
      <c r="H394" s="334"/>
      <c r="I394" s="235"/>
      <c r="J394" s="334"/>
      <c r="K394" s="235"/>
      <c r="L394" s="235"/>
      <c r="M394" s="235"/>
      <c r="N394" s="235"/>
      <c r="O394" s="235"/>
      <c r="P394" s="235"/>
      <c r="Q394" s="335"/>
      <c r="R394" s="235"/>
      <c r="S394" s="335"/>
      <c r="T394" s="336"/>
      <c r="U394" s="338"/>
      <c r="V394" s="339"/>
      <c r="W394" s="339"/>
      <c r="X394" s="231"/>
      <c r="Y394" s="231"/>
      <c r="Z394" s="231"/>
      <c r="AA394" s="368"/>
      <c r="AB394" s="358"/>
      <c r="AC394" s="231"/>
      <c r="AD394" s="231"/>
      <c r="AE394" s="231"/>
      <c r="AF394" s="231"/>
      <c r="AG394" s="231"/>
      <c r="AH394" s="29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2"/>
      <c r="CA394" s="122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122"/>
      <c r="CL394" s="122"/>
      <c r="CM394" s="122"/>
      <c r="CN394" s="122"/>
      <c r="CO394" s="122"/>
      <c r="CP394" s="122"/>
      <c r="CQ394" s="122"/>
      <c r="CR394" s="122"/>
      <c r="CS394" s="123"/>
      <c r="CT394" s="123"/>
      <c r="CU394" s="123"/>
      <c r="CV394" s="123"/>
      <c r="CW394" s="123"/>
      <c r="CX394" s="123"/>
      <c r="CY394" s="123"/>
      <c r="CZ394" s="124"/>
      <c r="DA394" s="124"/>
      <c r="DB394" s="124"/>
      <c r="DC394" s="124"/>
      <c r="DD394" s="124"/>
      <c r="DE394" s="124"/>
      <c r="DF394" s="124"/>
      <c r="DG394" s="124"/>
      <c r="DH394" s="124"/>
      <c r="DI394" s="124"/>
      <c r="DJ394" s="124"/>
      <c r="DK394" s="124"/>
      <c r="DL394" s="124"/>
      <c r="DM394" s="124"/>
      <c r="DN394" s="124"/>
      <c r="DO394" s="124"/>
      <c r="DP394" s="124"/>
      <c r="DQ394" s="124"/>
      <c r="DR394" s="124"/>
      <c r="DS394" s="124"/>
      <c r="DT394" s="124"/>
      <c r="DU394" s="124"/>
      <c r="DV394" s="124"/>
      <c r="DW394" s="124"/>
      <c r="DX394" s="124"/>
      <c r="DY394" s="124"/>
      <c r="DZ394" s="124"/>
      <c r="EA394" s="124"/>
      <c r="EB394" s="124"/>
      <c r="EC394" s="124"/>
      <c r="ED394" s="124"/>
      <c r="EE394" s="124"/>
      <c r="EF394" s="124"/>
      <c r="EG394" s="124"/>
      <c r="EH394" s="124"/>
      <c r="EI394" s="124"/>
      <c r="EJ394" s="124"/>
      <c r="EK394" s="124"/>
      <c r="EL394" s="124"/>
      <c r="EM394" s="124"/>
      <c r="EN394" s="124"/>
      <c r="EO394" s="124"/>
      <c r="EP394" s="124"/>
      <c r="EQ394" s="124"/>
      <c r="ER394" s="124"/>
      <c r="ES394" s="124"/>
      <c r="ET394" s="124"/>
      <c r="EU394" s="124"/>
      <c r="EV394" s="124"/>
      <c r="EW394" s="124"/>
      <c r="EX394" s="124"/>
      <c r="EY394" s="124"/>
      <c r="EZ394" s="124"/>
      <c r="FA394" s="124"/>
      <c r="FB394" s="124"/>
      <c r="FC394" s="124"/>
      <c r="FD394" s="124"/>
      <c r="FE394" s="124"/>
      <c r="FF394" s="124"/>
      <c r="FG394" s="124"/>
      <c r="FH394" s="124"/>
      <c r="FI394" s="124"/>
      <c r="FJ394" s="124"/>
      <c r="FK394" s="124"/>
      <c r="FL394" s="124"/>
    </row>
    <row r="395" spans="1:168" s="31" customFormat="1" ht="12.75">
      <c r="A395" s="234">
        <v>46</v>
      </c>
      <c r="B395" s="235" t="s">
        <v>952</v>
      </c>
      <c r="C395" s="236">
        <v>1.9</v>
      </c>
      <c r="D395" s="333">
        <v>31020</v>
      </c>
      <c r="E395" s="236">
        <v>0.855</v>
      </c>
      <c r="F395" s="334">
        <f>E395/C395*100</f>
        <v>45</v>
      </c>
      <c r="G395" s="345">
        <v>1.504</v>
      </c>
      <c r="H395" s="334">
        <f>G395/C395*100</f>
        <v>79.15789473684211</v>
      </c>
      <c r="I395" s="235">
        <v>0.9</v>
      </c>
      <c r="J395" s="334">
        <f>I395/C395*100</f>
        <v>47.36842105263158</v>
      </c>
      <c r="K395" s="235" t="s">
        <v>953</v>
      </c>
      <c r="L395" s="235" t="s">
        <v>954</v>
      </c>
      <c r="M395" s="235"/>
      <c r="N395" s="235"/>
      <c r="O395" s="235" t="s">
        <v>953</v>
      </c>
      <c r="P395" s="235" t="s">
        <v>1087</v>
      </c>
      <c r="Q395" s="335" t="s">
        <v>165</v>
      </c>
      <c r="R395" s="235">
        <v>12</v>
      </c>
      <c r="S395" s="335"/>
      <c r="T395" s="336">
        <v>0.3838</v>
      </c>
      <c r="U395" s="338">
        <f>T395/R395*1000000</f>
        <v>31983.33333333333</v>
      </c>
      <c r="V395" s="339">
        <v>42767</v>
      </c>
      <c r="W395" s="339">
        <v>43009</v>
      </c>
      <c r="X395" s="235" t="s">
        <v>754</v>
      </c>
      <c r="Y395" s="235" t="s">
        <v>751</v>
      </c>
      <c r="Z395" s="235" t="s">
        <v>1101</v>
      </c>
      <c r="AA395" s="236">
        <v>1</v>
      </c>
      <c r="AB395" s="334"/>
      <c r="AC395" s="235">
        <f>AD395*AA395/1000000</f>
        <v>1.7</v>
      </c>
      <c r="AD395" s="235">
        <v>1700000</v>
      </c>
      <c r="AE395" s="235"/>
      <c r="AF395" s="235"/>
      <c r="AG395" s="235" t="s">
        <v>1191</v>
      </c>
      <c r="AH395" s="29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2"/>
      <c r="CA395" s="122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122"/>
      <c r="CL395" s="122"/>
      <c r="CM395" s="122"/>
      <c r="CN395" s="122"/>
      <c r="CO395" s="122"/>
      <c r="CP395" s="122"/>
      <c r="CQ395" s="122"/>
      <c r="CR395" s="122"/>
      <c r="CS395" s="123"/>
      <c r="CT395" s="123"/>
      <c r="CU395" s="123"/>
      <c r="CV395" s="123"/>
      <c r="CW395" s="123"/>
      <c r="CX395" s="123"/>
      <c r="CY395" s="123"/>
      <c r="CZ395" s="124"/>
      <c r="DA395" s="124"/>
      <c r="DB395" s="124"/>
      <c r="DC395" s="124"/>
      <c r="DD395" s="124"/>
      <c r="DE395" s="124"/>
      <c r="DF395" s="124"/>
      <c r="DG395" s="124"/>
      <c r="DH395" s="124"/>
      <c r="DI395" s="124"/>
      <c r="DJ395" s="124"/>
      <c r="DK395" s="124"/>
      <c r="DL395" s="124"/>
      <c r="DM395" s="124"/>
      <c r="DN395" s="124"/>
      <c r="DO395" s="124"/>
      <c r="DP395" s="124"/>
      <c r="DQ395" s="124"/>
      <c r="DR395" s="124"/>
      <c r="DS395" s="124"/>
      <c r="DT395" s="124"/>
      <c r="DU395" s="124"/>
      <c r="DV395" s="124"/>
      <c r="DW395" s="124"/>
      <c r="DX395" s="124"/>
      <c r="DY395" s="124"/>
      <c r="DZ395" s="124"/>
      <c r="EA395" s="124"/>
      <c r="EB395" s="124"/>
      <c r="EC395" s="124"/>
      <c r="ED395" s="124"/>
      <c r="EE395" s="124"/>
      <c r="EF395" s="124"/>
      <c r="EG395" s="124"/>
      <c r="EH395" s="124"/>
      <c r="EI395" s="124"/>
      <c r="EJ395" s="124"/>
      <c r="EK395" s="124"/>
      <c r="EL395" s="124"/>
      <c r="EM395" s="124"/>
      <c r="EN395" s="124"/>
      <c r="EO395" s="124"/>
      <c r="EP395" s="124"/>
      <c r="EQ395" s="124"/>
      <c r="ER395" s="124"/>
      <c r="ES395" s="124"/>
      <c r="ET395" s="124"/>
      <c r="EU395" s="124"/>
      <c r="EV395" s="124"/>
      <c r="EW395" s="124"/>
      <c r="EX395" s="124"/>
      <c r="EY395" s="124"/>
      <c r="EZ395" s="124"/>
      <c r="FA395" s="124"/>
      <c r="FB395" s="124"/>
      <c r="FC395" s="124"/>
      <c r="FD395" s="124"/>
      <c r="FE395" s="124"/>
      <c r="FF395" s="124"/>
      <c r="FG395" s="124"/>
      <c r="FH395" s="124"/>
      <c r="FI395" s="124"/>
      <c r="FJ395" s="124"/>
      <c r="FK395" s="124"/>
      <c r="FL395" s="124"/>
    </row>
    <row r="396" spans="1:168" s="31" customFormat="1" ht="79.5" customHeight="1">
      <c r="A396" s="234"/>
      <c r="B396" s="235"/>
      <c r="C396" s="236"/>
      <c r="D396" s="333"/>
      <c r="E396" s="236"/>
      <c r="F396" s="334"/>
      <c r="G396" s="345"/>
      <c r="H396" s="334"/>
      <c r="I396" s="235"/>
      <c r="J396" s="334"/>
      <c r="K396" s="235"/>
      <c r="L396" s="235"/>
      <c r="M396" s="235"/>
      <c r="N396" s="235"/>
      <c r="O396" s="235"/>
      <c r="P396" s="235"/>
      <c r="Q396" s="335"/>
      <c r="R396" s="235"/>
      <c r="S396" s="335"/>
      <c r="T396" s="336"/>
      <c r="U396" s="338"/>
      <c r="V396" s="339"/>
      <c r="W396" s="339"/>
      <c r="X396" s="235"/>
      <c r="Y396" s="235"/>
      <c r="Z396" s="235"/>
      <c r="AA396" s="236"/>
      <c r="AB396" s="334"/>
      <c r="AC396" s="235"/>
      <c r="AD396" s="235"/>
      <c r="AE396" s="235"/>
      <c r="AF396" s="235"/>
      <c r="AG396" s="235"/>
      <c r="AH396" s="29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  <c r="BH396" s="122"/>
      <c r="BI396" s="122"/>
      <c r="BJ396" s="122"/>
      <c r="BK396" s="122"/>
      <c r="BL396" s="122"/>
      <c r="BM396" s="122"/>
      <c r="BN396" s="122"/>
      <c r="BO396" s="122"/>
      <c r="BP396" s="122"/>
      <c r="BQ396" s="122"/>
      <c r="BR396" s="122"/>
      <c r="BS396" s="122"/>
      <c r="BT396" s="122"/>
      <c r="BU396" s="122"/>
      <c r="BV396" s="122"/>
      <c r="BW396" s="122"/>
      <c r="BX396" s="122"/>
      <c r="BY396" s="122"/>
      <c r="BZ396" s="122"/>
      <c r="CA396" s="122"/>
      <c r="CB396" s="122"/>
      <c r="CC396" s="122"/>
      <c r="CD396" s="122"/>
      <c r="CE396" s="122"/>
      <c r="CF396" s="122"/>
      <c r="CG396" s="122"/>
      <c r="CH396" s="122"/>
      <c r="CI396" s="122"/>
      <c r="CJ396" s="122"/>
      <c r="CK396" s="122"/>
      <c r="CL396" s="122"/>
      <c r="CM396" s="122"/>
      <c r="CN396" s="122"/>
      <c r="CO396" s="122"/>
      <c r="CP396" s="122"/>
      <c r="CQ396" s="122"/>
      <c r="CR396" s="122"/>
      <c r="CS396" s="123"/>
      <c r="CT396" s="123"/>
      <c r="CU396" s="123"/>
      <c r="CV396" s="123"/>
      <c r="CW396" s="123"/>
      <c r="CX396" s="123"/>
      <c r="CY396" s="123"/>
      <c r="CZ396" s="124"/>
      <c r="DA396" s="124"/>
      <c r="DB396" s="124"/>
      <c r="DC396" s="124"/>
      <c r="DD396" s="124"/>
      <c r="DE396" s="124"/>
      <c r="DF396" s="124"/>
      <c r="DG396" s="124"/>
      <c r="DH396" s="124"/>
      <c r="DI396" s="124"/>
      <c r="DJ396" s="124"/>
      <c r="DK396" s="124"/>
      <c r="DL396" s="124"/>
      <c r="DM396" s="124"/>
      <c r="DN396" s="124"/>
      <c r="DO396" s="124"/>
      <c r="DP396" s="124"/>
      <c r="DQ396" s="124"/>
      <c r="DR396" s="124"/>
      <c r="DS396" s="124"/>
      <c r="DT396" s="124"/>
      <c r="DU396" s="124"/>
      <c r="DV396" s="124"/>
      <c r="DW396" s="124"/>
      <c r="DX396" s="124"/>
      <c r="DY396" s="124"/>
      <c r="DZ396" s="124"/>
      <c r="EA396" s="124"/>
      <c r="EB396" s="124"/>
      <c r="EC396" s="124"/>
      <c r="ED396" s="124"/>
      <c r="EE396" s="124"/>
      <c r="EF396" s="124"/>
      <c r="EG396" s="124"/>
      <c r="EH396" s="124"/>
      <c r="EI396" s="124"/>
      <c r="EJ396" s="124"/>
      <c r="EK396" s="124"/>
      <c r="EL396" s="124"/>
      <c r="EM396" s="124"/>
      <c r="EN396" s="124"/>
      <c r="EO396" s="124"/>
      <c r="EP396" s="124"/>
      <c r="EQ396" s="124"/>
      <c r="ER396" s="124"/>
      <c r="ES396" s="124"/>
      <c r="ET396" s="124"/>
      <c r="EU396" s="124"/>
      <c r="EV396" s="124"/>
      <c r="EW396" s="124"/>
      <c r="EX396" s="124"/>
      <c r="EY396" s="124"/>
      <c r="EZ396" s="124"/>
      <c r="FA396" s="124"/>
      <c r="FB396" s="124"/>
      <c r="FC396" s="124"/>
      <c r="FD396" s="124"/>
      <c r="FE396" s="124"/>
      <c r="FF396" s="124"/>
      <c r="FG396" s="124"/>
      <c r="FH396" s="124"/>
      <c r="FI396" s="124"/>
      <c r="FJ396" s="124"/>
      <c r="FK396" s="124"/>
      <c r="FL396" s="124"/>
    </row>
    <row r="397" spans="1:168" s="31" customFormat="1" ht="25.5">
      <c r="A397" s="234"/>
      <c r="B397" s="235"/>
      <c r="C397" s="236"/>
      <c r="D397" s="333"/>
      <c r="E397" s="236"/>
      <c r="F397" s="334"/>
      <c r="G397" s="345"/>
      <c r="H397" s="334"/>
      <c r="I397" s="235"/>
      <c r="J397" s="334"/>
      <c r="K397" s="235"/>
      <c r="L397" s="235"/>
      <c r="M397" s="235"/>
      <c r="N397" s="235"/>
      <c r="O397" s="235"/>
      <c r="P397" s="79" t="s">
        <v>1054</v>
      </c>
      <c r="Q397" s="80" t="s">
        <v>324</v>
      </c>
      <c r="R397" s="79">
        <v>702</v>
      </c>
      <c r="S397" s="80"/>
      <c r="T397" s="83">
        <v>0.4567</v>
      </c>
      <c r="U397" s="103">
        <f>T397/R397*1000000</f>
        <v>650.5698005698006</v>
      </c>
      <c r="V397" s="136">
        <v>42767</v>
      </c>
      <c r="W397" s="136">
        <v>43009</v>
      </c>
      <c r="X397" s="79" t="s">
        <v>952</v>
      </c>
      <c r="Y397" s="89" t="s">
        <v>735</v>
      </c>
      <c r="Z397" s="79" t="s">
        <v>1101</v>
      </c>
      <c r="AA397" s="81">
        <v>100</v>
      </c>
      <c r="AB397" s="82"/>
      <c r="AC397" s="79">
        <f>AD397*AA397/1000000</f>
        <v>0.4</v>
      </c>
      <c r="AD397" s="79">
        <v>4000</v>
      </c>
      <c r="AE397" s="79"/>
      <c r="AF397" s="79"/>
      <c r="AG397" s="235"/>
      <c r="AH397" s="29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  <c r="BH397" s="122"/>
      <c r="BI397" s="122"/>
      <c r="BJ397" s="122"/>
      <c r="BK397" s="122"/>
      <c r="BL397" s="122"/>
      <c r="BM397" s="122"/>
      <c r="BN397" s="122"/>
      <c r="BO397" s="122"/>
      <c r="BP397" s="122"/>
      <c r="BQ397" s="122"/>
      <c r="BR397" s="122"/>
      <c r="BS397" s="122"/>
      <c r="BT397" s="122"/>
      <c r="BU397" s="122"/>
      <c r="BV397" s="122"/>
      <c r="BW397" s="122"/>
      <c r="BX397" s="122"/>
      <c r="BY397" s="122"/>
      <c r="BZ397" s="122"/>
      <c r="CA397" s="122"/>
      <c r="CB397" s="122"/>
      <c r="CC397" s="122"/>
      <c r="CD397" s="122"/>
      <c r="CE397" s="122"/>
      <c r="CF397" s="122"/>
      <c r="CG397" s="122"/>
      <c r="CH397" s="122"/>
      <c r="CI397" s="122"/>
      <c r="CJ397" s="122"/>
      <c r="CK397" s="122"/>
      <c r="CL397" s="122"/>
      <c r="CM397" s="122"/>
      <c r="CN397" s="122"/>
      <c r="CO397" s="122"/>
      <c r="CP397" s="122"/>
      <c r="CQ397" s="122"/>
      <c r="CR397" s="122"/>
      <c r="CS397" s="123"/>
      <c r="CT397" s="123"/>
      <c r="CU397" s="123"/>
      <c r="CV397" s="123"/>
      <c r="CW397" s="123"/>
      <c r="CX397" s="123"/>
      <c r="CY397" s="123"/>
      <c r="CZ397" s="124"/>
      <c r="DA397" s="124"/>
      <c r="DB397" s="124"/>
      <c r="DC397" s="124"/>
      <c r="DD397" s="124"/>
      <c r="DE397" s="124"/>
      <c r="DF397" s="124"/>
      <c r="DG397" s="124"/>
      <c r="DH397" s="124"/>
      <c r="DI397" s="124"/>
      <c r="DJ397" s="124"/>
      <c r="DK397" s="124"/>
      <c r="DL397" s="124"/>
      <c r="DM397" s="124"/>
      <c r="DN397" s="124"/>
      <c r="DO397" s="124"/>
      <c r="DP397" s="124"/>
      <c r="DQ397" s="124"/>
      <c r="DR397" s="124"/>
      <c r="DS397" s="124"/>
      <c r="DT397" s="124"/>
      <c r="DU397" s="124"/>
      <c r="DV397" s="124"/>
      <c r="DW397" s="124"/>
      <c r="DX397" s="124"/>
      <c r="DY397" s="124"/>
      <c r="DZ397" s="124"/>
      <c r="EA397" s="124"/>
      <c r="EB397" s="124"/>
      <c r="EC397" s="124"/>
      <c r="ED397" s="124"/>
      <c r="EE397" s="124"/>
      <c r="EF397" s="124"/>
      <c r="EG397" s="124"/>
      <c r="EH397" s="124"/>
      <c r="EI397" s="124"/>
      <c r="EJ397" s="124"/>
      <c r="EK397" s="124"/>
      <c r="EL397" s="124"/>
      <c r="EM397" s="124"/>
      <c r="EN397" s="124"/>
      <c r="EO397" s="124"/>
      <c r="EP397" s="124"/>
      <c r="EQ397" s="124"/>
      <c r="ER397" s="124"/>
      <c r="ES397" s="124"/>
      <c r="ET397" s="124"/>
      <c r="EU397" s="124"/>
      <c r="EV397" s="124"/>
      <c r="EW397" s="124"/>
      <c r="EX397" s="124"/>
      <c r="EY397" s="124"/>
      <c r="EZ397" s="124"/>
      <c r="FA397" s="124"/>
      <c r="FB397" s="124"/>
      <c r="FC397" s="124"/>
      <c r="FD397" s="124"/>
      <c r="FE397" s="124"/>
      <c r="FF397" s="124"/>
      <c r="FG397" s="124"/>
      <c r="FH397" s="124"/>
      <c r="FI397" s="124"/>
      <c r="FJ397" s="124"/>
      <c r="FK397" s="124"/>
      <c r="FL397" s="124"/>
    </row>
    <row r="398" spans="1:168" s="31" customFormat="1" ht="51">
      <c r="A398" s="234"/>
      <c r="B398" s="235"/>
      <c r="C398" s="236"/>
      <c r="D398" s="333"/>
      <c r="E398" s="236"/>
      <c r="F398" s="334"/>
      <c r="G398" s="345"/>
      <c r="H398" s="334"/>
      <c r="I398" s="235"/>
      <c r="J398" s="334"/>
      <c r="K398" s="235"/>
      <c r="L398" s="235"/>
      <c r="M398" s="235"/>
      <c r="N398" s="235"/>
      <c r="O398" s="235"/>
      <c r="P398" s="79" t="s">
        <v>1027</v>
      </c>
      <c r="Q398" s="80" t="s">
        <v>165</v>
      </c>
      <c r="R398" s="79">
        <v>4</v>
      </c>
      <c r="S398" s="80"/>
      <c r="T398" s="83">
        <v>0.3861</v>
      </c>
      <c r="U398" s="103">
        <f>T398/R398*1000000</f>
        <v>96525</v>
      </c>
      <c r="V398" s="136">
        <v>42767</v>
      </c>
      <c r="W398" s="136">
        <v>43009</v>
      </c>
      <c r="X398" s="89"/>
      <c r="Y398" s="79"/>
      <c r="Z398" s="80"/>
      <c r="AA398" s="86"/>
      <c r="AB398" s="82"/>
      <c r="AC398" s="83"/>
      <c r="AD398" s="83"/>
      <c r="AE398" s="90"/>
      <c r="AF398" s="90"/>
      <c r="AG398" s="235"/>
      <c r="AH398" s="29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122"/>
      <c r="CL398" s="122"/>
      <c r="CM398" s="122"/>
      <c r="CN398" s="122"/>
      <c r="CO398" s="122"/>
      <c r="CP398" s="122"/>
      <c r="CQ398" s="122"/>
      <c r="CR398" s="122"/>
      <c r="CS398" s="123"/>
      <c r="CT398" s="123"/>
      <c r="CU398" s="123"/>
      <c r="CV398" s="123"/>
      <c r="CW398" s="123"/>
      <c r="CX398" s="123"/>
      <c r="CY398" s="123"/>
      <c r="CZ398" s="124"/>
      <c r="DA398" s="124"/>
      <c r="DB398" s="124"/>
      <c r="DC398" s="124"/>
      <c r="DD398" s="124"/>
      <c r="DE398" s="124"/>
      <c r="DF398" s="124"/>
      <c r="DG398" s="124"/>
      <c r="DH398" s="124"/>
      <c r="DI398" s="124"/>
      <c r="DJ398" s="124"/>
      <c r="DK398" s="124"/>
      <c r="DL398" s="124"/>
      <c r="DM398" s="124"/>
      <c r="DN398" s="124"/>
      <c r="DO398" s="124"/>
      <c r="DP398" s="124"/>
      <c r="DQ398" s="124"/>
      <c r="DR398" s="124"/>
      <c r="DS398" s="124"/>
      <c r="DT398" s="124"/>
      <c r="DU398" s="124"/>
      <c r="DV398" s="124"/>
      <c r="DW398" s="124"/>
      <c r="DX398" s="124"/>
      <c r="DY398" s="124"/>
      <c r="DZ398" s="124"/>
      <c r="EA398" s="124"/>
      <c r="EB398" s="124"/>
      <c r="EC398" s="124"/>
      <c r="ED398" s="124"/>
      <c r="EE398" s="124"/>
      <c r="EF398" s="124"/>
      <c r="EG398" s="124"/>
      <c r="EH398" s="124"/>
      <c r="EI398" s="124"/>
      <c r="EJ398" s="124"/>
      <c r="EK398" s="124"/>
      <c r="EL398" s="124"/>
      <c r="EM398" s="124"/>
      <c r="EN398" s="124"/>
      <c r="EO398" s="124"/>
      <c r="EP398" s="124"/>
      <c r="EQ398" s="124"/>
      <c r="ER398" s="124"/>
      <c r="ES398" s="124"/>
      <c r="ET398" s="124"/>
      <c r="EU398" s="124"/>
      <c r="EV398" s="124"/>
      <c r="EW398" s="124"/>
      <c r="EX398" s="124"/>
      <c r="EY398" s="124"/>
      <c r="EZ398" s="124"/>
      <c r="FA398" s="124"/>
      <c r="FB398" s="124"/>
      <c r="FC398" s="124"/>
      <c r="FD398" s="124"/>
      <c r="FE398" s="124"/>
      <c r="FF398" s="124"/>
      <c r="FG398" s="124"/>
      <c r="FH398" s="124"/>
      <c r="FI398" s="124"/>
      <c r="FJ398" s="124"/>
      <c r="FK398" s="124"/>
      <c r="FL398" s="124"/>
    </row>
    <row r="399" spans="1:168" s="31" customFormat="1" ht="12.75">
      <c r="A399" s="234">
        <v>47</v>
      </c>
      <c r="B399" s="235" t="s">
        <v>955</v>
      </c>
      <c r="C399" s="236">
        <v>14.8</v>
      </c>
      <c r="D399" s="333">
        <v>236160</v>
      </c>
      <c r="E399" s="235">
        <v>2.4</v>
      </c>
      <c r="F399" s="334">
        <f>E399/C399*100</f>
        <v>16.216216216216214</v>
      </c>
      <c r="G399" s="235">
        <v>11.808</v>
      </c>
      <c r="H399" s="334">
        <f>G399/C399*100</f>
        <v>79.78378378378378</v>
      </c>
      <c r="I399" s="235">
        <v>12.1</v>
      </c>
      <c r="J399" s="334">
        <f>I399/C399*100</f>
        <v>81.75675675675676</v>
      </c>
      <c r="K399" s="235" t="s">
        <v>956</v>
      </c>
      <c r="L399" s="235" t="s">
        <v>611</v>
      </c>
      <c r="M399" s="235"/>
      <c r="N399" s="235"/>
      <c r="O399" s="235" t="s">
        <v>956</v>
      </c>
      <c r="P399" s="235" t="s">
        <v>1088</v>
      </c>
      <c r="Q399" s="335" t="s">
        <v>165</v>
      </c>
      <c r="R399" s="235">
        <v>36</v>
      </c>
      <c r="S399" s="335"/>
      <c r="T399" s="336">
        <v>1.5711</v>
      </c>
      <c r="U399" s="338">
        <f>T399/R399*1000000</f>
        <v>43641.666666666664</v>
      </c>
      <c r="V399" s="339">
        <v>42767</v>
      </c>
      <c r="W399" s="339">
        <v>43009</v>
      </c>
      <c r="X399" s="235"/>
      <c r="Y399" s="235"/>
      <c r="Z399" s="235"/>
      <c r="AA399" s="236"/>
      <c r="AB399" s="334"/>
      <c r="AC399" s="235"/>
      <c r="AD399" s="235"/>
      <c r="AE399" s="235"/>
      <c r="AF399" s="235"/>
      <c r="AG399" s="235" t="s">
        <v>1192</v>
      </c>
      <c r="AH399" s="29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122"/>
      <c r="BB399" s="122"/>
      <c r="BC399" s="122"/>
      <c r="BD399" s="122"/>
      <c r="BE399" s="122"/>
      <c r="BF399" s="122"/>
      <c r="BG399" s="122"/>
      <c r="BH399" s="122"/>
      <c r="BI399" s="122"/>
      <c r="BJ399" s="122"/>
      <c r="BK399" s="122"/>
      <c r="BL399" s="122"/>
      <c r="BM399" s="122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122"/>
      <c r="BZ399" s="122"/>
      <c r="CA399" s="122"/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122"/>
      <c r="CL399" s="122"/>
      <c r="CM399" s="122"/>
      <c r="CN399" s="122"/>
      <c r="CO399" s="122"/>
      <c r="CP399" s="122"/>
      <c r="CQ399" s="122"/>
      <c r="CR399" s="122"/>
      <c r="CS399" s="123"/>
      <c r="CT399" s="123"/>
      <c r="CU399" s="123"/>
      <c r="CV399" s="123"/>
      <c r="CW399" s="123"/>
      <c r="CX399" s="123"/>
      <c r="CY399" s="123"/>
      <c r="CZ399" s="124"/>
      <c r="DA399" s="124"/>
      <c r="DB399" s="124"/>
      <c r="DC399" s="124"/>
      <c r="DD399" s="124"/>
      <c r="DE399" s="124"/>
      <c r="DF399" s="124"/>
      <c r="DG399" s="124"/>
      <c r="DH399" s="124"/>
      <c r="DI399" s="124"/>
      <c r="DJ399" s="124"/>
      <c r="DK399" s="124"/>
      <c r="DL399" s="124"/>
      <c r="DM399" s="124"/>
      <c r="DN399" s="124"/>
      <c r="DO399" s="124"/>
      <c r="DP399" s="124"/>
      <c r="DQ399" s="124"/>
      <c r="DR399" s="124"/>
      <c r="DS399" s="124"/>
      <c r="DT399" s="124"/>
      <c r="DU399" s="124"/>
      <c r="DV399" s="124"/>
      <c r="DW399" s="124"/>
      <c r="DX399" s="124"/>
      <c r="DY399" s="124"/>
      <c r="DZ399" s="124"/>
      <c r="EA399" s="124"/>
      <c r="EB399" s="124"/>
      <c r="EC399" s="124"/>
      <c r="ED399" s="124"/>
      <c r="EE399" s="124"/>
      <c r="EF399" s="124"/>
      <c r="EG399" s="124"/>
      <c r="EH399" s="124"/>
      <c r="EI399" s="124"/>
      <c r="EJ399" s="124"/>
      <c r="EK399" s="124"/>
      <c r="EL399" s="124"/>
      <c r="EM399" s="124"/>
      <c r="EN399" s="124"/>
      <c r="EO399" s="124"/>
      <c r="EP399" s="124"/>
      <c r="EQ399" s="124"/>
      <c r="ER399" s="124"/>
      <c r="ES399" s="124"/>
      <c r="ET399" s="124"/>
      <c r="EU399" s="124"/>
      <c r="EV399" s="124"/>
      <c r="EW399" s="124"/>
      <c r="EX399" s="124"/>
      <c r="EY399" s="124"/>
      <c r="EZ399" s="124"/>
      <c r="FA399" s="124"/>
      <c r="FB399" s="124"/>
      <c r="FC399" s="124"/>
      <c r="FD399" s="124"/>
      <c r="FE399" s="124"/>
      <c r="FF399" s="124"/>
      <c r="FG399" s="124"/>
      <c r="FH399" s="124"/>
      <c r="FI399" s="124"/>
      <c r="FJ399" s="124"/>
      <c r="FK399" s="124"/>
      <c r="FL399" s="124"/>
    </row>
    <row r="400" spans="1:168" s="31" customFormat="1" ht="57" customHeight="1">
      <c r="A400" s="234"/>
      <c r="B400" s="235"/>
      <c r="C400" s="236"/>
      <c r="D400" s="333"/>
      <c r="E400" s="235"/>
      <c r="F400" s="334"/>
      <c r="G400" s="235"/>
      <c r="H400" s="334"/>
      <c r="I400" s="235"/>
      <c r="J400" s="334"/>
      <c r="K400" s="235"/>
      <c r="L400" s="235"/>
      <c r="M400" s="235"/>
      <c r="N400" s="235"/>
      <c r="O400" s="235"/>
      <c r="P400" s="235"/>
      <c r="Q400" s="335"/>
      <c r="R400" s="235"/>
      <c r="S400" s="335"/>
      <c r="T400" s="336"/>
      <c r="U400" s="338"/>
      <c r="V400" s="339"/>
      <c r="W400" s="339"/>
      <c r="X400" s="235"/>
      <c r="Y400" s="235"/>
      <c r="Z400" s="235"/>
      <c r="AA400" s="236"/>
      <c r="AB400" s="334"/>
      <c r="AC400" s="235"/>
      <c r="AD400" s="235"/>
      <c r="AE400" s="235"/>
      <c r="AF400" s="235"/>
      <c r="AG400" s="235"/>
      <c r="AH400" s="29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  <c r="BP400" s="122"/>
      <c r="BQ400" s="122"/>
      <c r="BR400" s="122"/>
      <c r="BS400" s="122"/>
      <c r="BT400" s="122"/>
      <c r="BU400" s="122"/>
      <c r="BV400" s="122"/>
      <c r="BW400" s="122"/>
      <c r="BX400" s="122"/>
      <c r="BY400" s="122"/>
      <c r="BZ400" s="122"/>
      <c r="CA400" s="122"/>
      <c r="CB400" s="122"/>
      <c r="CC400" s="122"/>
      <c r="CD400" s="122"/>
      <c r="CE400" s="122"/>
      <c r="CF400" s="122"/>
      <c r="CG400" s="122"/>
      <c r="CH400" s="122"/>
      <c r="CI400" s="122"/>
      <c r="CJ400" s="122"/>
      <c r="CK400" s="122"/>
      <c r="CL400" s="122"/>
      <c r="CM400" s="122"/>
      <c r="CN400" s="122"/>
      <c r="CO400" s="122"/>
      <c r="CP400" s="122"/>
      <c r="CQ400" s="122"/>
      <c r="CR400" s="122"/>
      <c r="CS400" s="123"/>
      <c r="CT400" s="123"/>
      <c r="CU400" s="123"/>
      <c r="CV400" s="123"/>
      <c r="CW400" s="123"/>
      <c r="CX400" s="123"/>
      <c r="CY400" s="123"/>
      <c r="CZ400" s="124"/>
      <c r="DA400" s="124"/>
      <c r="DB400" s="124"/>
      <c r="DC400" s="124"/>
      <c r="DD400" s="124"/>
      <c r="DE400" s="124"/>
      <c r="DF400" s="124"/>
      <c r="DG400" s="124"/>
      <c r="DH400" s="124"/>
      <c r="DI400" s="124"/>
      <c r="DJ400" s="124"/>
      <c r="DK400" s="124"/>
      <c r="DL400" s="124"/>
      <c r="DM400" s="124"/>
      <c r="DN400" s="124"/>
      <c r="DO400" s="124"/>
      <c r="DP400" s="124"/>
      <c r="DQ400" s="124"/>
      <c r="DR400" s="124"/>
      <c r="DS400" s="124"/>
      <c r="DT400" s="124"/>
      <c r="DU400" s="124"/>
      <c r="DV400" s="124"/>
      <c r="DW400" s="124"/>
      <c r="DX400" s="124"/>
      <c r="DY400" s="124"/>
      <c r="DZ400" s="124"/>
      <c r="EA400" s="124"/>
      <c r="EB400" s="124"/>
      <c r="EC400" s="124"/>
      <c r="ED400" s="124"/>
      <c r="EE400" s="124"/>
      <c r="EF400" s="124"/>
      <c r="EG400" s="124"/>
      <c r="EH400" s="124"/>
      <c r="EI400" s="124"/>
      <c r="EJ400" s="124"/>
      <c r="EK400" s="124"/>
      <c r="EL400" s="124"/>
      <c r="EM400" s="124"/>
      <c r="EN400" s="124"/>
      <c r="EO400" s="124"/>
      <c r="EP400" s="124"/>
      <c r="EQ400" s="124"/>
      <c r="ER400" s="124"/>
      <c r="ES400" s="124"/>
      <c r="ET400" s="124"/>
      <c r="EU400" s="124"/>
      <c r="EV400" s="124"/>
      <c r="EW400" s="124"/>
      <c r="EX400" s="124"/>
      <c r="EY400" s="124"/>
      <c r="EZ400" s="124"/>
      <c r="FA400" s="124"/>
      <c r="FB400" s="124"/>
      <c r="FC400" s="124"/>
      <c r="FD400" s="124"/>
      <c r="FE400" s="124"/>
      <c r="FF400" s="124"/>
      <c r="FG400" s="124"/>
      <c r="FH400" s="124"/>
      <c r="FI400" s="124"/>
      <c r="FJ400" s="124"/>
      <c r="FK400" s="124"/>
      <c r="FL400" s="124"/>
    </row>
    <row r="401" spans="1:168" s="31" customFormat="1" ht="63.75">
      <c r="A401" s="234"/>
      <c r="B401" s="235"/>
      <c r="C401" s="236"/>
      <c r="D401" s="333"/>
      <c r="E401" s="235"/>
      <c r="F401" s="334"/>
      <c r="G401" s="235"/>
      <c r="H401" s="334"/>
      <c r="I401" s="235"/>
      <c r="J401" s="334"/>
      <c r="K401" s="235"/>
      <c r="L401" s="235"/>
      <c r="M401" s="235"/>
      <c r="N401" s="235"/>
      <c r="O401" s="235"/>
      <c r="P401" s="79" t="s">
        <v>1193</v>
      </c>
      <c r="Q401" s="80" t="s">
        <v>165</v>
      </c>
      <c r="R401" s="79">
        <v>20</v>
      </c>
      <c r="S401" s="80"/>
      <c r="T401" s="83">
        <v>0.2731</v>
      </c>
      <c r="U401" s="103">
        <f>T401/R401*1000000</f>
        <v>13655</v>
      </c>
      <c r="V401" s="136">
        <v>42767</v>
      </c>
      <c r="W401" s="136">
        <v>43009</v>
      </c>
      <c r="X401" s="89"/>
      <c r="Y401" s="79"/>
      <c r="Z401" s="80"/>
      <c r="AA401" s="86"/>
      <c r="AB401" s="82"/>
      <c r="AC401" s="83"/>
      <c r="AD401" s="83"/>
      <c r="AE401" s="90"/>
      <c r="AF401" s="90"/>
      <c r="AG401" s="235"/>
      <c r="AH401" s="29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22"/>
      <c r="AZ401" s="122"/>
      <c r="BA401" s="122"/>
      <c r="BB401" s="122"/>
      <c r="BC401" s="122"/>
      <c r="BD401" s="122"/>
      <c r="BE401" s="122"/>
      <c r="BF401" s="122"/>
      <c r="BG401" s="122"/>
      <c r="BH401" s="122"/>
      <c r="BI401" s="122"/>
      <c r="BJ401" s="122"/>
      <c r="BK401" s="122"/>
      <c r="BL401" s="122"/>
      <c r="BM401" s="122"/>
      <c r="BN401" s="122"/>
      <c r="BO401" s="122"/>
      <c r="BP401" s="122"/>
      <c r="BQ401" s="122"/>
      <c r="BR401" s="122"/>
      <c r="BS401" s="122"/>
      <c r="BT401" s="122"/>
      <c r="BU401" s="122"/>
      <c r="BV401" s="122"/>
      <c r="BW401" s="122"/>
      <c r="BX401" s="122"/>
      <c r="BY401" s="122"/>
      <c r="BZ401" s="122"/>
      <c r="CA401" s="122"/>
      <c r="CB401" s="122"/>
      <c r="CC401" s="122"/>
      <c r="CD401" s="122"/>
      <c r="CE401" s="122"/>
      <c r="CF401" s="122"/>
      <c r="CG401" s="122"/>
      <c r="CH401" s="122"/>
      <c r="CI401" s="122"/>
      <c r="CJ401" s="122"/>
      <c r="CK401" s="122"/>
      <c r="CL401" s="122"/>
      <c r="CM401" s="122"/>
      <c r="CN401" s="122"/>
      <c r="CO401" s="122"/>
      <c r="CP401" s="122"/>
      <c r="CQ401" s="122"/>
      <c r="CR401" s="122"/>
      <c r="CS401" s="123"/>
      <c r="CT401" s="123"/>
      <c r="CU401" s="123"/>
      <c r="CV401" s="123"/>
      <c r="CW401" s="123"/>
      <c r="CX401" s="123"/>
      <c r="CY401" s="123"/>
      <c r="CZ401" s="124"/>
      <c r="DA401" s="124"/>
      <c r="DB401" s="124"/>
      <c r="DC401" s="124"/>
      <c r="DD401" s="124"/>
      <c r="DE401" s="124"/>
      <c r="DF401" s="124"/>
      <c r="DG401" s="124"/>
      <c r="DH401" s="124"/>
      <c r="DI401" s="124"/>
      <c r="DJ401" s="124"/>
      <c r="DK401" s="124"/>
      <c r="DL401" s="124"/>
      <c r="DM401" s="124"/>
      <c r="DN401" s="124"/>
      <c r="DO401" s="124"/>
      <c r="DP401" s="124"/>
      <c r="DQ401" s="124"/>
      <c r="DR401" s="124"/>
      <c r="DS401" s="124"/>
      <c r="DT401" s="124"/>
      <c r="DU401" s="124"/>
      <c r="DV401" s="124"/>
      <c r="DW401" s="124"/>
      <c r="DX401" s="124"/>
      <c r="DY401" s="124"/>
      <c r="DZ401" s="124"/>
      <c r="EA401" s="124"/>
      <c r="EB401" s="124"/>
      <c r="EC401" s="124"/>
      <c r="ED401" s="124"/>
      <c r="EE401" s="124"/>
      <c r="EF401" s="124"/>
      <c r="EG401" s="124"/>
      <c r="EH401" s="124"/>
      <c r="EI401" s="124"/>
      <c r="EJ401" s="124"/>
      <c r="EK401" s="124"/>
      <c r="EL401" s="124"/>
      <c r="EM401" s="124"/>
      <c r="EN401" s="124"/>
      <c r="EO401" s="124"/>
      <c r="EP401" s="124"/>
      <c r="EQ401" s="124"/>
      <c r="ER401" s="124"/>
      <c r="ES401" s="124"/>
      <c r="ET401" s="124"/>
      <c r="EU401" s="124"/>
      <c r="EV401" s="124"/>
      <c r="EW401" s="124"/>
      <c r="EX401" s="124"/>
      <c r="EY401" s="124"/>
      <c r="EZ401" s="124"/>
      <c r="FA401" s="124"/>
      <c r="FB401" s="124"/>
      <c r="FC401" s="124"/>
      <c r="FD401" s="124"/>
      <c r="FE401" s="124"/>
      <c r="FF401" s="124"/>
      <c r="FG401" s="124"/>
      <c r="FH401" s="124"/>
      <c r="FI401" s="124"/>
      <c r="FJ401" s="124"/>
      <c r="FK401" s="124"/>
      <c r="FL401" s="124"/>
    </row>
    <row r="402" spans="1:168" s="31" customFormat="1" ht="91.5" customHeight="1">
      <c r="A402" s="234"/>
      <c r="B402" s="235"/>
      <c r="C402" s="236"/>
      <c r="D402" s="333"/>
      <c r="E402" s="235"/>
      <c r="F402" s="334"/>
      <c r="G402" s="235"/>
      <c r="H402" s="334"/>
      <c r="I402" s="235"/>
      <c r="J402" s="334"/>
      <c r="K402" s="235"/>
      <c r="L402" s="235"/>
      <c r="M402" s="235"/>
      <c r="N402" s="235"/>
      <c r="O402" s="235"/>
      <c r="P402" s="79" t="s">
        <v>1194</v>
      </c>
      <c r="Q402" s="80" t="s">
        <v>165</v>
      </c>
      <c r="R402" s="79">
        <v>2</v>
      </c>
      <c r="S402" s="80"/>
      <c r="T402" s="83">
        <v>0.1659</v>
      </c>
      <c r="U402" s="103">
        <f>T402/R402*1000000</f>
        <v>82950</v>
      </c>
      <c r="V402" s="136">
        <v>42767</v>
      </c>
      <c r="W402" s="136">
        <v>43009</v>
      </c>
      <c r="X402" s="89"/>
      <c r="Y402" s="79"/>
      <c r="Z402" s="80"/>
      <c r="AA402" s="86"/>
      <c r="AB402" s="82"/>
      <c r="AC402" s="83"/>
      <c r="AD402" s="83"/>
      <c r="AE402" s="90"/>
      <c r="AF402" s="90"/>
      <c r="AG402" s="235"/>
      <c r="AH402" s="29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22"/>
      <c r="AZ402" s="122"/>
      <c r="BA402" s="122"/>
      <c r="BB402" s="122"/>
      <c r="BC402" s="122"/>
      <c r="BD402" s="122"/>
      <c r="BE402" s="122"/>
      <c r="BF402" s="122"/>
      <c r="BG402" s="122"/>
      <c r="BH402" s="122"/>
      <c r="BI402" s="122"/>
      <c r="BJ402" s="122"/>
      <c r="BK402" s="122"/>
      <c r="BL402" s="122"/>
      <c r="BM402" s="122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122"/>
      <c r="BZ402" s="122"/>
      <c r="CA402" s="122"/>
      <c r="CB402" s="122"/>
      <c r="CC402" s="122"/>
      <c r="CD402" s="122"/>
      <c r="CE402" s="122"/>
      <c r="CF402" s="122"/>
      <c r="CG402" s="122"/>
      <c r="CH402" s="122"/>
      <c r="CI402" s="122"/>
      <c r="CJ402" s="122"/>
      <c r="CK402" s="122"/>
      <c r="CL402" s="122"/>
      <c r="CM402" s="122"/>
      <c r="CN402" s="122"/>
      <c r="CO402" s="122"/>
      <c r="CP402" s="122"/>
      <c r="CQ402" s="122"/>
      <c r="CR402" s="122"/>
      <c r="CS402" s="123"/>
      <c r="CT402" s="123"/>
      <c r="CU402" s="123"/>
      <c r="CV402" s="123"/>
      <c r="CW402" s="123"/>
      <c r="CX402" s="123"/>
      <c r="CY402" s="123"/>
      <c r="CZ402" s="124"/>
      <c r="DA402" s="124"/>
      <c r="DB402" s="124"/>
      <c r="DC402" s="124"/>
      <c r="DD402" s="124"/>
      <c r="DE402" s="124"/>
      <c r="DF402" s="124"/>
      <c r="DG402" s="124"/>
      <c r="DH402" s="124"/>
      <c r="DI402" s="124"/>
      <c r="DJ402" s="124"/>
      <c r="DK402" s="124"/>
      <c r="DL402" s="124"/>
      <c r="DM402" s="124"/>
      <c r="DN402" s="124"/>
      <c r="DO402" s="124"/>
      <c r="DP402" s="124"/>
      <c r="DQ402" s="124"/>
      <c r="DR402" s="124"/>
      <c r="DS402" s="124"/>
      <c r="DT402" s="124"/>
      <c r="DU402" s="124"/>
      <c r="DV402" s="124"/>
      <c r="DW402" s="124"/>
      <c r="DX402" s="124"/>
      <c r="DY402" s="124"/>
      <c r="DZ402" s="124"/>
      <c r="EA402" s="124"/>
      <c r="EB402" s="124"/>
      <c r="EC402" s="124"/>
      <c r="ED402" s="124"/>
      <c r="EE402" s="124"/>
      <c r="EF402" s="124"/>
      <c r="EG402" s="124"/>
      <c r="EH402" s="124"/>
      <c r="EI402" s="124"/>
      <c r="EJ402" s="124"/>
      <c r="EK402" s="124"/>
      <c r="EL402" s="124"/>
      <c r="EM402" s="124"/>
      <c r="EN402" s="124"/>
      <c r="EO402" s="124"/>
      <c r="EP402" s="124"/>
      <c r="EQ402" s="124"/>
      <c r="ER402" s="124"/>
      <c r="ES402" s="124"/>
      <c r="ET402" s="124"/>
      <c r="EU402" s="124"/>
      <c r="EV402" s="124"/>
      <c r="EW402" s="124"/>
      <c r="EX402" s="124"/>
      <c r="EY402" s="124"/>
      <c r="EZ402" s="124"/>
      <c r="FA402" s="124"/>
      <c r="FB402" s="124"/>
      <c r="FC402" s="124"/>
      <c r="FD402" s="124"/>
      <c r="FE402" s="124"/>
      <c r="FF402" s="124"/>
      <c r="FG402" s="124"/>
      <c r="FH402" s="124"/>
      <c r="FI402" s="124"/>
      <c r="FJ402" s="124"/>
      <c r="FK402" s="124"/>
      <c r="FL402" s="124"/>
    </row>
    <row r="403" spans="1:168" s="31" customFormat="1" ht="79.5" customHeight="1">
      <c r="A403" s="234">
        <v>48</v>
      </c>
      <c r="B403" s="235" t="s">
        <v>957</v>
      </c>
      <c r="C403" s="236">
        <v>9.7</v>
      </c>
      <c r="D403" s="333">
        <v>155200</v>
      </c>
      <c r="E403" s="235">
        <v>3.3</v>
      </c>
      <c r="F403" s="334">
        <f>E403/C403*100</f>
        <v>34.02061855670103</v>
      </c>
      <c r="G403" s="236">
        <v>7.76</v>
      </c>
      <c r="H403" s="334">
        <f>G403/C403*100</f>
        <v>80</v>
      </c>
      <c r="I403" s="236">
        <v>7.1</v>
      </c>
      <c r="J403" s="334">
        <f>I403/C403*100</f>
        <v>73.1958762886598</v>
      </c>
      <c r="K403" s="235" t="s">
        <v>958</v>
      </c>
      <c r="L403" s="235" t="s">
        <v>373</v>
      </c>
      <c r="M403" s="235"/>
      <c r="N403" s="235"/>
      <c r="O403" s="235" t="s">
        <v>958</v>
      </c>
      <c r="P403" s="235" t="s">
        <v>1195</v>
      </c>
      <c r="Q403" s="335" t="s">
        <v>165</v>
      </c>
      <c r="R403" s="235">
        <v>24</v>
      </c>
      <c r="S403" s="335"/>
      <c r="T403" s="336">
        <v>0.1284</v>
      </c>
      <c r="U403" s="338">
        <f>T403/R403*1000000</f>
        <v>5350</v>
      </c>
      <c r="V403" s="339">
        <v>42767</v>
      </c>
      <c r="W403" s="339">
        <v>43009</v>
      </c>
      <c r="X403" s="235"/>
      <c r="Y403" s="235"/>
      <c r="Z403" s="235"/>
      <c r="AA403" s="236"/>
      <c r="AB403" s="334"/>
      <c r="AC403" s="235"/>
      <c r="AD403" s="235"/>
      <c r="AE403" s="235"/>
      <c r="AF403" s="235"/>
      <c r="AG403" s="235" t="s">
        <v>1123</v>
      </c>
      <c r="AH403" s="29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22"/>
      <c r="AZ403" s="122"/>
      <c r="BA403" s="122"/>
      <c r="BB403" s="122"/>
      <c r="BC403" s="122"/>
      <c r="BD403" s="122"/>
      <c r="BE403" s="122"/>
      <c r="BF403" s="122"/>
      <c r="BG403" s="122"/>
      <c r="BH403" s="122"/>
      <c r="BI403" s="122"/>
      <c r="BJ403" s="122"/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2"/>
      <c r="CA403" s="122"/>
      <c r="CB403" s="122"/>
      <c r="CC403" s="122"/>
      <c r="CD403" s="122"/>
      <c r="CE403" s="122"/>
      <c r="CF403" s="122"/>
      <c r="CG403" s="122"/>
      <c r="CH403" s="122"/>
      <c r="CI403" s="122"/>
      <c r="CJ403" s="122"/>
      <c r="CK403" s="122"/>
      <c r="CL403" s="122"/>
      <c r="CM403" s="122"/>
      <c r="CN403" s="122"/>
      <c r="CO403" s="122"/>
      <c r="CP403" s="122"/>
      <c r="CQ403" s="122"/>
      <c r="CR403" s="122"/>
      <c r="CS403" s="123"/>
      <c r="CT403" s="123"/>
      <c r="CU403" s="123"/>
      <c r="CV403" s="123"/>
      <c r="CW403" s="123"/>
      <c r="CX403" s="123"/>
      <c r="CY403" s="123"/>
      <c r="CZ403" s="124"/>
      <c r="DA403" s="124"/>
      <c r="DB403" s="124"/>
      <c r="DC403" s="124"/>
      <c r="DD403" s="124"/>
      <c r="DE403" s="124"/>
      <c r="DF403" s="124"/>
      <c r="DG403" s="124"/>
      <c r="DH403" s="124"/>
      <c r="DI403" s="124"/>
      <c r="DJ403" s="124"/>
      <c r="DK403" s="124"/>
      <c r="DL403" s="124"/>
      <c r="DM403" s="124"/>
      <c r="DN403" s="124"/>
      <c r="DO403" s="124"/>
      <c r="DP403" s="124"/>
      <c r="DQ403" s="124"/>
      <c r="DR403" s="124"/>
      <c r="DS403" s="124"/>
      <c r="DT403" s="124"/>
      <c r="DU403" s="124"/>
      <c r="DV403" s="124"/>
      <c r="DW403" s="124"/>
      <c r="DX403" s="124"/>
      <c r="DY403" s="124"/>
      <c r="DZ403" s="124"/>
      <c r="EA403" s="124"/>
      <c r="EB403" s="124"/>
      <c r="EC403" s="124"/>
      <c r="ED403" s="124"/>
      <c r="EE403" s="124"/>
      <c r="EF403" s="124"/>
      <c r="EG403" s="124"/>
      <c r="EH403" s="124"/>
      <c r="EI403" s="124"/>
      <c r="EJ403" s="124"/>
      <c r="EK403" s="124"/>
      <c r="EL403" s="124"/>
      <c r="EM403" s="124"/>
      <c r="EN403" s="124"/>
      <c r="EO403" s="124"/>
      <c r="EP403" s="124"/>
      <c r="EQ403" s="124"/>
      <c r="ER403" s="124"/>
      <c r="ES403" s="124"/>
      <c r="ET403" s="124"/>
      <c r="EU403" s="124"/>
      <c r="EV403" s="124"/>
      <c r="EW403" s="124"/>
      <c r="EX403" s="124"/>
      <c r="EY403" s="124"/>
      <c r="EZ403" s="124"/>
      <c r="FA403" s="124"/>
      <c r="FB403" s="124"/>
      <c r="FC403" s="124"/>
      <c r="FD403" s="124"/>
      <c r="FE403" s="124"/>
      <c r="FF403" s="124"/>
      <c r="FG403" s="124"/>
      <c r="FH403" s="124"/>
      <c r="FI403" s="124"/>
      <c r="FJ403" s="124"/>
      <c r="FK403" s="124"/>
      <c r="FL403" s="124"/>
    </row>
    <row r="404" spans="1:168" s="31" customFormat="1" ht="12.75">
      <c r="A404" s="234"/>
      <c r="B404" s="235"/>
      <c r="C404" s="236"/>
      <c r="D404" s="333"/>
      <c r="E404" s="235"/>
      <c r="F404" s="334"/>
      <c r="G404" s="236"/>
      <c r="H404" s="334"/>
      <c r="I404" s="236"/>
      <c r="J404" s="334"/>
      <c r="K404" s="235"/>
      <c r="L404" s="235"/>
      <c r="M404" s="235"/>
      <c r="N404" s="235"/>
      <c r="O404" s="235"/>
      <c r="P404" s="235"/>
      <c r="Q404" s="335"/>
      <c r="R404" s="235"/>
      <c r="S404" s="335"/>
      <c r="T404" s="336"/>
      <c r="U404" s="338"/>
      <c r="V404" s="339"/>
      <c r="W404" s="339"/>
      <c r="X404" s="235"/>
      <c r="Y404" s="235"/>
      <c r="Z404" s="235"/>
      <c r="AA404" s="236"/>
      <c r="AB404" s="334"/>
      <c r="AC404" s="235"/>
      <c r="AD404" s="235"/>
      <c r="AE404" s="235"/>
      <c r="AF404" s="235"/>
      <c r="AG404" s="235"/>
      <c r="AH404" s="29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  <c r="BH404" s="122"/>
      <c r="BI404" s="122"/>
      <c r="BJ404" s="122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2"/>
      <c r="CA404" s="122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2"/>
      <c r="CP404" s="122"/>
      <c r="CQ404" s="122"/>
      <c r="CR404" s="122"/>
      <c r="CS404" s="123"/>
      <c r="CT404" s="123"/>
      <c r="CU404" s="123"/>
      <c r="CV404" s="123"/>
      <c r="CW404" s="123"/>
      <c r="CX404" s="123"/>
      <c r="CY404" s="123"/>
      <c r="CZ404" s="124"/>
      <c r="DA404" s="124"/>
      <c r="DB404" s="124"/>
      <c r="DC404" s="124"/>
      <c r="DD404" s="124"/>
      <c r="DE404" s="124"/>
      <c r="DF404" s="124"/>
      <c r="DG404" s="124"/>
      <c r="DH404" s="124"/>
      <c r="DI404" s="124"/>
      <c r="DJ404" s="124"/>
      <c r="DK404" s="124"/>
      <c r="DL404" s="124"/>
      <c r="DM404" s="124"/>
      <c r="DN404" s="124"/>
      <c r="DO404" s="124"/>
      <c r="DP404" s="124"/>
      <c r="DQ404" s="124"/>
      <c r="DR404" s="124"/>
      <c r="DS404" s="124"/>
      <c r="DT404" s="124"/>
      <c r="DU404" s="124"/>
      <c r="DV404" s="124"/>
      <c r="DW404" s="124"/>
      <c r="DX404" s="124"/>
      <c r="DY404" s="124"/>
      <c r="DZ404" s="124"/>
      <c r="EA404" s="124"/>
      <c r="EB404" s="124"/>
      <c r="EC404" s="124"/>
      <c r="ED404" s="124"/>
      <c r="EE404" s="124"/>
      <c r="EF404" s="124"/>
      <c r="EG404" s="124"/>
      <c r="EH404" s="124"/>
      <c r="EI404" s="124"/>
      <c r="EJ404" s="124"/>
      <c r="EK404" s="124"/>
      <c r="EL404" s="124"/>
      <c r="EM404" s="124"/>
      <c r="EN404" s="124"/>
      <c r="EO404" s="124"/>
      <c r="EP404" s="124"/>
      <c r="EQ404" s="124"/>
      <c r="ER404" s="124"/>
      <c r="ES404" s="124"/>
      <c r="ET404" s="124"/>
      <c r="EU404" s="124"/>
      <c r="EV404" s="124"/>
      <c r="EW404" s="124"/>
      <c r="EX404" s="124"/>
      <c r="EY404" s="124"/>
      <c r="EZ404" s="124"/>
      <c r="FA404" s="124"/>
      <c r="FB404" s="124"/>
      <c r="FC404" s="124"/>
      <c r="FD404" s="124"/>
      <c r="FE404" s="124"/>
      <c r="FF404" s="124"/>
      <c r="FG404" s="124"/>
      <c r="FH404" s="124"/>
      <c r="FI404" s="124"/>
      <c r="FJ404" s="124"/>
      <c r="FK404" s="124"/>
      <c r="FL404" s="124"/>
    </row>
    <row r="405" spans="1:168" s="31" customFormat="1" ht="25.5">
      <c r="A405" s="234"/>
      <c r="B405" s="235"/>
      <c r="C405" s="236"/>
      <c r="D405" s="333"/>
      <c r="E405" s="235"/>
      <c r="F405" s="334"/>
      <c r="G405" s="236"/>
      <c r="H405" s="334"/>
      <c r="I405" s="236"/>
      <c r="J405" s="334"/>
      <c r="K405" s="235"/>
      <c r="L405" s="235"/>
      <c r="M405" s="235"/>
      <c r="N405" s="235"/>
      <c r="O405" s="235"/>
      <c r="P405" s="79" t="s">
        <v>1052</v>
      </c>
      <c r="Q405" s="80" t="s">
        <v>165</v>
      </c>
      <c r="R405" s="79">
        <v>16</v>
      </c>
      <c r="S405" s="80"/>
      <c r="T405" s="83">
        <v>0.7356</v>
      </c>
      <c r="U405" s="103">
        <f>T405/R405*1000000</f>
        <v>45975</v>
      </c>
      <c r="V405" s="136">
        <v>42767</v>
      </c>
      <c r="W405" s="136">
        <v>43009</v>
      </c>
      <c r="X405" s="89"/>
      <c r="Y405" s="79"/>
      <c r="Z405" s="80"/>
      <c r="AA405" s="86"/>
      <c r="AB405" s="82"/>
      <c r="AC405" s="83"/>
      <c r="AD405" s="83"/>
      <c r="AE405" s="90"/>
      <c r="AF405" s="90"/>
      <c r="AG405" s="235"/>
      <c r="AH405" s="29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  <c r="BH405" s="122"/>
      <c r="BI405" s="122"/>
      <c r="BJ405" s="122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2"/>
      <c r="CA405" s="122"/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2"/>
      <c r="CP405" s="122"/>
      <c r="CQ405" s="122"/>
      <c r="CR405" s="122"/>
      <c r="CS405" s="123"/>
      <c r="CT405" s="123"/>
      <c r="CU405" s="123"/>
      <c r="CV405" s="123"/>
      <c r="CW405" s="123"/>
      <c r="CX405" s="123"/>
      <c r="CY405" s="123"/>
      <c r="CZ405" s="124"/>
      <c r="DA405" s="124"/>
      <c r="DB405" s="124"/>
      <c r="DC405" s="124"/>
      <c r="DD405" s="124"/>
      <c r="DE405" s="124"/>
      <c r="DF405" s="124"/>
      <c r="DG405" s="124"/>
      <c r="DH405" s="124"/>
      <c r="DI405" s="124"/>
      <c r="DJ405" s="124"/>
      <c r="DK405" s="124"/>
      <c r="DL405" s="124"/>
      <c r="DM405" s="124"/>
      <c r="DN405" s="124"/>
      <c r="DO405" s="124"/>
      <c r="DP405" s="124"/>
      <c r="DQ405" s="124"/>
      <c r="DR405" s="124"/>
      <c r="DS405" s="124"/>
      <c r="DT405" s="124"/>
      <c r="DU405" s="124"/>
      <c r="DV405" s="124"/>
      <c r="DW405" s="124"/>
      <c r="DX405" s="124"/>
      <c r="DY405" s="124"/>
      <c r="DZ405" s="124"/>
      <c r="EA405" s="124"/>
      <c r="EB405" s="124"/>
      <c r="EC405" s="124"/>
      <c r="ED405" s="124"/>
      <c r="EE405" s="124"/>
      <c r="EF405" s="124"/>
      <c r="EG405" s="124"/>
      <c r="EH405" s="124"/>
      <c r="EI405" s="124"/>
      <c r="EJ405" s="124"/>
      <c r="EK405" s="124"/>
      <c r="EL405" s="124"/>
      <c r="EM405" s="124"/>
      <c r="EN405" s="124"/>
      <c r="EO405" s="124"/>
      <c r="EP405" s="124"/>
      <c r="EQ405" s="124"/>
      <c r="ER405" s="124"/>
      <c r="ES405" s="124"/>
      <c r="ET405" s="124"/>
      <c r="EU405" s="124"/>
      <c r="EV405" s="124"/>
      <c r="EW405" s="124"/>
      <c r="EX405" s="124"/>
      <c r="EY405" s="124"/>
      <c r="EZ405" s="124"/>
      <c r="FA405" s="124"/>
      <c r="FB405" s="124"/>
      <c r="FC405" s="124"/>
      <c r="FD405" s="124"/>
      <c r="FE405" s="124"/>
      <c r="FF405" s="124"/>
      <c r="FG405" s="124"/>
      <c r="FH405" s="124"/>
      <c r="FI405" s="124"/>
      <c r="FJ405" s="124"/>
      <c r="FK405" s="124"/>
      <c r="FL405" s="124"/>
    </row>
    <row r="406" spans="1:168" s="31" customFormat="1" ht="51">
      <c r="A406" s="234"/>
      <c r="B406" s="235"/>
      <c r="C406" s="236"/>
      <c r="D406" s="333"/>
      <c r="E406" s="235"/>
      <c r="F406" s="334"/>
      <c r="G406" s="236"/>
      <c r="H406" s="334"/>
      <c r="I406" s="236"/>
      <c r="J406" s="334"/>
      <c r="K406" s="235"/>
      <c r="L406" s="235"/>
      <c r="M406" s="235"/>
      <c r="N406" s="235"/>
      <c r="O406" s="235"/>
      <c r="P406" s="79" t="s">
        <v>1089</v>
      </c>
      <c r="Q406" s="80" t="s">
        <v>165</v>
      </c>
      <c r="R406" s="79">
        <v>7</v>
      </c>
      <c r="S406" s="80"/>
      <c r="T406" s="83">
        <v>0.0958</v>
      </c>
      <c r="U406" s="103">
        <f>T406/R406*1000000</f>
        <v>13685.714285714286</v>
      </c>
      <c r="V406" s="136">
        <v>42767</v>
      </c>
      <c r="W406" s="136">
        <v>43009</v>
      </c>
      <c r="X406" s="89"/>
      <c r="Y406" s="79"/>
      <c r="Z406" s="80"/>
      <c r="AA406" s="86"/>
      <c r="AB406" s="82"/>
      <c r="AC406" s="83"/>
      <c r="AD406" s="83"/>
      <c r="AE406" s="90"/>
      <c r="AF406" s="90"/>
      <c r="AG406" s="235"/>
      <c r="AH406" s="29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  <c r="BH406" s="122"/>
      <c r="BI406" s="122"/>
      <c r="BJ406" s="122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2"/>
      <c r="CA406" s="122"/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2"/>
      <c r="CP406" s="122"/>
      <c r="CQ406" s="122"/>
      <c r="CR406" s="122"/>
      <c r="CS406" s="123"/>
      <c r="CT406" s="123"/>
      <c r="CU406" s="123"/>
      <c r="CV406" s="123"/>
      <c r="CW406" s="123"/>
      <c r="CX406" s="123"/>
      <c r="CY406" s="123"/>
      <c r="CZ406" s="124"/>
      <c r="DA406" s="124"/>
      <c r="DB406" s="124"/>
      <c r="DC406" s="124"/>
      <c r="DD406" s="124"/>
      <c r="DE406" s="124"/>
      <c r="DF406" s="124"/>
      <c r="DG406" s="124"/>
      <c r="DH406" s="124"/>
      <c r="DI406" s="124"/>
      <c r="DJ406" s="124"/>
      <c r="DK406" s="124"/>
      <c r="DL406" s="124"/>
      <c r="DM406" s="124"/>
      <c r="DN406" s="124"/>
      <c r="DO406" s="124"/>
      <c r="DP406" s="124"/>
      <c r="DQ406" s="124"/>
      <c r="DR406" s="124"/>
      <c r="DS406" s="124"/>
      <c r="DT406" s="124"/>
      <c r="DU406" s="124"/>
      <c r="DV406" s="124"/>
      <c r="DW406" s="124"/>
      <c r="DX406" s="124"/>
      <c r="DY406" s="124"/>
      <c r="DZ406" s="124"/>
      <c r="EA406" s="124"/>
      <c r="EB406" s="124"/>
      <c r="EC406" s="124"/>
      <c r="ED406" s="124"/>
      <c r="EE406" s="124"/>
      <c r="EF406" s="124"/>
      <c r="EG406" s="124"/>
      <c r="EH406" s="124"/>
      <c r="EI406" s="124"/>
      <c r="EJ406" s="124"/>
      <c r="EK406" s="124"/>
      <c r="EL406" s="124"/>
      <c r="EM406" s="124"/>
      <c r="EN406" s="124"/>
      <c r="EO406" s="124"/>
      <c r="EP406" s="124"/>
      <c r="EQ406" s="124"/>
      <c r="ER406" s="124"/>
      <c r="ES406" s="124"/>
      <c r="ET406" s="124"/>
      <c r="EU406" s="124"/>
      <c r="EV406" s="124"/>
      <c r="EW406" s="124"/>
      <c r="EX406" s="124"/>
      <c r="EY406" s="124"/>
      <c r="EZ406" s="124"/>
      <c r="FA406" s="124"/>
      <c r="FB406" s="124"/>
      <c r="FC406" s="124"/>
      <c r="FD406" s="124"/>
      <c r="FE406" s="124"/>
      <c r="FF406" s="124"/>
      <c r="FG406" s="124"/>
      <c r="FH406" s="124"/>
      <c r="FI406" s="124"/>
      <c r="FJ406" s="124"/>
      <c r="FK406" s="124"/>
      <c r="FL406" s="124"/>
    </row>
    <row r="407" spans="1:168" s="31" customFormat="1" ht="90.75" customHeight="1">
      <c r="A407" s="234"/>
      <c r="B407" s="235"/>
      <c r="C407" s="236"/>
      <c r="D407" s="333"/>
      <c r="E407" s="235"/>
      <c r="F407" s="334"/>
      <c r="G407" s="236"/>
      <c r="H407" s="334"/>
      <c r="I407" s="236"/>
      <c r="J407" s="334"/>
      <c r="K407" s="235"/>
      <c r="L407" s="235"/>
      <c r="M407" s="235"/>
      <c r="N407" s="235"/>
      <c r="O407" s="235"/>
      <c r="P407" s="79" t="s">
        <v>1196</v>
      </c>
      <c r="Q407" s="80" t="s">
        <v>165</v>
      </c>
      <c r="R407" s="79">
        <v>1</v>
      </c>
      <c r="S407" s="80"/>
      <c r="T407" s="83">
        <v>0.0829</v>
      </c>
      <c r="U407" s="103">
        <f>T407/R407*1000000</f>
        <v>82900</v>
      </c>
      <c r="V407" s="136">
        <v>42767</v>
      </c>
      <c r="W407" s="136">
        <v>43009</v>
      </c>
      <c r="X407" s="89"/>
      <c r="Y407" s="79"/>
      <c r="Z407" s="80"/>
      <c r="AA407" s="86"/>
      <c r="AB407" s="82"/>
      <c r="AC407" s="83"/>
      <c r="AD407" s="83"/>
      <c r="AE407" s="90"/>
      <c r="AF407" s="90"/>
      <c r="AG407" s="235"/>
      <c r="AH407" s="29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2"/>
      <c r="CA407" s="122"/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2"/>
      <c r="CP407" s="122"/>
      <c r="CQ407" s="122"/>
      <c r="CR407" s="122"/>
      <c r="CS407" s="123"/>
      <c r="CT407" s="123"/>
      <c r="CU407" s="123"/>
      <c r="CV407" s="123"/>
      <c r="CW407" s="123"/>
      <c r="CX407" s="123"/>
      <c r="CY407" s="123"/>
      <c r="CZ407" s="124"/>
      <c r="DA407" s="124"/>
      <c r="DB407" s="124"/>
      <c r="DC407" s="124"/>
      <c r="DD407" s="124"/>
      <c r="DE407" s="124"/>
      <c r="DF407" s="124"/>
      <c r="DG407" s="124"/>
      <c r="DH407" s="124"/>
      <c r="DI407" s="124"/>
      <c r="DJ407" s="124"/>
      <c r="DK407" s="124"/>
      <c r="DL407" s="124"/>
      <c r="DM407" s="124"/>
      <c r="DN407" s="124"/>
      <c r="DO407" s="124"/>
      <c r="DP407" s="124"/>
      <c r="DQ407" s="124"/>
      <c r="DR407" s="124"/>
      <c r="DS407" s="124"/>
      <c r="DT407" s="124"/>
      <c r="DU407" s="124"/>
      <c r="DV407" s="124"/>
      <c r="DW407" s="124"/>
      <c r="DX407" s="124"/>
      <c r="DY407" s="124"/>
      <c r="DZ407" s="124"/>
      <c r="EA407" s="124"/>
      <c r="EB407" s="124"/>
      <c r="EC407" s="124"/>
      <c r="ED407" s="124"/>
      <c r="EE407" s="124"/>
      <c r="EF407" s="124"/>
      <c r="EG407" s="124"/>
      <c r="EH407" s="124"/>
      <c r="EI407" s="124"/>
      <c r="EJ407" s="124"/>
      <c r="EK407" s="124"/>
      <c r="EL407" s="124"/>
      <c r="EM407" s="124"/>
      <c r="EN407" s="124"/>
      <c r="EO407" s="124"/>
      <c r="EP407" s="124"/>
      <c r="EQ407" s="124"/>
      <c r="ER407" s="124"/>
      <c r="ES407" s="124"/>
      <c r="ET407" s="124"/>
      <c r="EU407" s="124"/>
      <c r="EV407" s="124"/>
      <c r="EW407" s="124"/>
      <c r="EX407" s="124"/>
      <c r="EY407" s="124"/>
      <c r="EZ407" s="124"/>
      <c r="FA407" s="124"/>
      <c r="FB407" s="124"/>
      <c r="FC407" s="124"/>
      <c r="FD407" s="124"/>
      <c r="FE407" s="124"/>
      <c r="FF407" s="124"/>
      <c r="FG407" s="124"/>
      <c r="FH407" s="124"/>
      <c r="FI407" s="124"/>
      <c r="FJ407" s="124"/>
      <c r="FK407" s="124"/>
      <c r="FL407" s="124"/>
    </row>
    <row r="408" spans="1:168" s="31" customFormat="1" ht="25.5">
      <c r="A408" s="95">
        <v>49</v>
      </c>
      <c r="B408" s="79" t="s">
        <v>959</v>
      </c>
      <c r="C408" s="81">
        <v>1.5</v>
      </c>
      <c r="D408" s="97">
        <v>11600</v>
      </c>
      <c r="E408" s="80">
        <v>0.465</v>
      </c>
      <c r="F408" s="82">
        <f aca="true" t="shared" si="7" ref="F408:F471">E408/C408*100</f>
        <v>31</v>
      </c>
      <c r="G408" s="81">
        <v>1.2</v>
      </c>
      <c r="H408" s="82">
        <f>G408/C408*100</f>
        <v>80</v>
      </c>
      <c r="I408" s="81">
        <v>1.2</v>
      </c>
      <c r="J408" s="82">
        <f>I408/C408*100</f>
        <v>80</v>
      </c>
      <c r="K408" s="79" t="s">
        <v>960</v>
      </c>
      <c r="L408" s="79" t="s">
        <v>964</v>
      </c>
      <c r="M408" s="79"/>
      <c r="N408" s="79"/>
      <c r="O408" s="79"/>
      <c r="P408" s="79"/>
      <c r="Q408" s="80"/>
      <c r="R408" s="79"/>
      <c r="S408" s="80"/>
      <c r="T408" s="83"/>
      <c r="U408" s="103"/>
      <c r="V408" s="136">
        <v>42767</v>
      </c>
      <c r="W408" s="136">
        <v>43009</v>
      </c>
      <c r="X408" s="79" t="s">
        <v>960</v>
      </c>
      <c r="Y408" s="79" t="s">
        <v>738</v>
      </c>
      <c r="Z408" s="80" t="s">
        <v>165</v>
      </c>
      <c r="AA408" s="81">
        <v>1</v>
      </c>
      <c r="AB408" s="82"/>
      <c r="AC408" s="83">
        <f>AA408*AD408/1000000</f>
        <v>0.15</v>
      </c>
      <c r="AD408" s="83">
        <v>150000</v>
      </c>
      <c r="AE408" s="90">
        <v>43132</v>
      </c>
      <c r="AF408" s="90">
        <v>43374</v>
      </c>
      <c r="AG408" s="79" t="s">
        <v>1197</v>
      </c>
      <c r="AH408" s="29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22"/>
      <c r="AZ408" s="122"/>
      <c r="BA408" s="122"/>
      <c r="BB408" s="122"/>
      <c r="BC408" s="122"/>
      <c r="BD408" s="122"/>
      <c r="BE408" s="122"/>
      <c r="BF408" s="122"/>
      <c r="BG408" s="122"/>
      <c r="BH408" s="122"/>
      <c r="BI408" s="122"/>
      <c r="BJ408" s="122"/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2"/>
      <c r="CA408" s="122"/>
      <c r="CB408" s="122"/>
      <c r="CC408" s="122"/>
      <c r="CD408" s="122"/>
      <c r="CE408" s="122"/>
      <c r="CF408" s="122"/>
      <c r="CG408" s="122"/>
      <c r="CH408" s="122"/>
      <c r="CI408" s="122"/>
      <c r="CJ408" s="122"/>
      <c r="CK408" s="122"/>
      <c r="CL408" s="122"/>
      <c r="CM408" s="122"/>
      <c r="CN408" s="122"/>
      <c r="CO408" s="122"/>
      <c r="CP408" s="122"/>
      <c r="CQ408" s="122"/>
      <c r="CR408" s="122"/>
      <c r="CS408" s="123"/>
      <c r="CT408" s="123"/>
      <c r="CU408" s="123"/>
      <c r="CV408" s="123"/>
      <c r="CW408" s="123"/>
      <c r="CX408" s="123"/>
      <c r="CY408" s="123"/>
      <c r="CZ408" s="124"/>
      <c r="DA408" s="124"/>
      <c r="DB408" s="124"/>
      <c r="DC408" s="124"/>
      <c r="DD408" s="124"/>
      <c r="DE408" s="124"/>
      <c r="DF408" s="124"/>
      <c r="DG408" s="124"/>
      <c r="DH408" s="124"/>
      <c r="DI408" s="124"/>
      <c r="DJ408" s="124"/>
      <c r="DK408" s="124"/>
      <c r="DL408" s="124"/>
      <c r="DM408" s="124"/>
      <c r="DN408" s="124"/>
      <c r="DO408" s="124"/>
      <c r="DP408" s="124"/>
      <c r="DQ408" s="124"/>
      <c r="DR408" s="124"/>
      <c r="DS408" s="124"/>
      <c r="DT408" s="124"/>
      <c r="DU408" s="124"/>
      <c r="DV408" s="124"/>
      <c r="DW408" s="124"/>
      <c r="DX408" s="124"/>
      <c r="DY408" s="124"/>
      <c r="DZ408" s="124"/>
      <c r="EA408" s="124"/>
      <c r="EB408" s="124"/>
      <c r="EC408" s="124"/>
      <c r="ED408" s="124"/>
      <c r="EE408" s="124"/>
      <c r="EF408" s="124"/>
      <c r="EG408" s="124"/>
      <c r="EH408" s="124"/>
      <c r="EI408" s="124"/>
      <c r="EJ408" s="124"/>
      <c r="EK408" s="124"/>
      <c r="EL408" s="124"/>
      <c r="EM408" s="124"/>
      <c r="EN408" s="124"/>
      <c r="EO408" s="124"/>
      <c r="EP408" s="124"/>
      <c r="EQ408" s="124"/>
      <c r="ER408" s="124"/>
      <c r="ES408" s="124"/>
      <c r="ET408" s="124"/>
      <c r="EU408" s="124"/>
      <c r="EV408" s="124"/>
      <c r="EW408" s="124"/>
      <c r="EX408" s="124"/>
      <c r="EY408" s="124"/>
      <c r="EZ408" s="124"/>
      <c r="FA408" s="124"/>
      <c r="FB408" s="124"/>
      <c r="FC408" s="124"/>
      <c r="FD408" s="124"/>
      <c r="FE408" s="124"/>
      <c r="FF408" s="124"/>
      <c r="FG408" s="124"/>
      <c r="FH408" s="124"/>
      <c r="FI408" s="124"/>
      <c r="FJ408" s="124"/>
      <c r="FK408" s="124"/>
      <c r="FL408" s="124"/>
    </row>
    <row r="409" spans="1:168" s="31" customFormat="1" ht="25.5">
      <c r="A409" s="95">
        <v>50</v>
      </c>
      <c r="B409" s="79" t="s">
        <v>965</v>
      </c>
      <c r="C409" s="81">
        <v>0.5</v>
      </c>
      <c r="D409" s="97">
        <v>3200</v>
      </c>
      <c r="E409" s="80">
        <v>0.165</v>
      </c>
      <c r="F409" s="82">
        <f t="shared" si="7"/>
        <v>33</v>
      </c>
      <c r="G409" s="81">
        <v>0.4</v>
      </c>
      <c r="H409" s="82">
        <f>G409/C409*100</f>
        <v>80</v>
      </c>
      <c r="I409" s="81">
        <v>0.3</v>
      </c>
      <c r="J409" s="82">
        <f aca="true" t="shared" si="8" ref="J409:J472">I409/C409*100</f>
        <v>60</v>
      </c>
      <c r="K409" s="79" t="s">
        <v>966</v>
      </c>
      <c r="L409" s="79" t="s">
        <v>964</v>
      </c>
      <c r="M409" s="79"/>
      <c r="N409" s="79"/>
      <c r="O409" s="79"/>
      <c r="P409" s="79"/>
      <c r="Q409" s="80"/>
      <c r="R409" s="79"/>
      <c r="S409" s="80"/>
      <c r="T409" s="83"/>
      <c r="U409" s="103"/>
      <c r="V409" s="136">
        <v>42767</v>
      </c>
      <c r="W409" s="136">
        <v>43009</v>
      </c>
      <c r="X409" s="79" t="s">
        <v>966</v>
      </c>
      <c r="Y409" s="79" t="s">
        <v>738</v>
      </c>
      <c r="Z409" s="80" t="s">
        <v>165</v>
      </c>
      <c r="AA409" s="81">
        <v>1</v>
      </c>
      <c r="AB409" s="82"/>
      <c r="AC409" s="83">
        <f>AA409*AD409/1000000</f>
        <v>0.15</v>
      </c>
      <c r="AD409" s="83">
        <v>150000</v>
      </c>
      <c r="AE409" s="90">
        <v>43132</v>
      </c>
      <c r="AF409" s="90">
        <v>43374</v>
      </c>
      <c r="AG409" s="79"/>
      <c r="AH409" s="29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22"/>
      <c r="AZ409" s="122"/>
      <c r="BA409" s="122"/>
      <c r="BB409" s="122"/>
      <c r="BC409" s="122"/>
      <c r="BD409" s="122"/>
      <c r="BE409" s="122"/>
      <c r="BF409" s="122"/>
      <c r="BG409" s="122"/>
      <c r="BH409" s="122"/>
      <c r="BI409" s="122"/>
      <c r="BJ409" s="122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2"/>
      <c r="CA409" s="122"/>
      <c r="CB409" s="122"/>
      <c r="CC409" s="122"/>
      <c r="CD409" s="122"/>
      <c r="CE409" s="122"/>
      <c r="CF409" s="122"/>
      <c r="CG409" s="122"/>
      <c r="CH409" s="122"/>
      <c r="CI409" s="122"/>
      <c r="CJ409" s="122"/>
      <c r="CK409" s="122"/>
      <c r="CL409" s="122"/>
      <c r="CM409" s="122"/>
      <c r="CN409" s="122"/>
      <c r="CO409" s="122"/>
      <c r="CP409" s="122"/>
      <c r="CQ409" s="122"/>
      <c r="CR409" s="122"/>
      <c r="CS409" s="123"/>
      <c r="CT409" s="123"/>
      <c r="CU409" s="123"/>
      <c r="CV409" s="123"/>
      <c r="CW409" s="123"/>
      <c r="CX409" s="123"/>
      <c r="CY409" s="123"/>
      <c r="CZ409" s="124"/>
      <c r="DA409" s="124"/>
      <c r="DB409" s="124"/>
      <c r="DC409" s="124"/>
      <c r="DD409" s="124"/>
      <c r="DE409" s="124"/>
      <c r="DF409" s="124"/>
      <c r="DG409" s="124"/>
      <c r="DH409" s="124"/>
      <c r="DI409" s="124"/>
      <c r="DJ409" s="124"/>
      <c r="DK409" s="124"/>
      <c r="DL409" s="124"/>
      <c r="DM409" s="124"/>
      <c r="DN409" s="124"/>
      <c r="DO409" s="124"/>
      <c r="DP409" s="124"/>
      <c r="DQ409" s="124"/>
      <c r="DR409" s="124"/>
      <c r="DS409" s="124"/>
      <c r="DT409" s="124"/>
      <c r="DU409" s="124"/>
      <c r="DV409" s="124"/>
      <c r="DW409" s="124"/>
      <c r="DX409" s="124"/>
      <c r="DY409" s="124"/>
      <c r="DZ409" s="124"/>
      <c r="EA409" s="124"/>
      <c r="EB409" s="124"/>
      <c r="EC409" s="124"/>
      <c r="ED409" s="124"/>
      <c r="EE409" s="124"/>
      <c r="EF409" s="124"/>
      <c r="EG409" s="124"/>
      <c r="EH409" s="124"/>
      <c r="EI409" s="124"/>
      <c r="EJ409" s="124"/>
      <c r="EK409" s="124"/>
      <c r="EL409" s="124"/>
      <c r="EM409" s="124"/>
      <c r="EN409" s="124"/>
      <c r="EO409" s="124"/>
      <c r="EP409" s="124"/>
      <c r="EQ409" s="124"/>
      <c r="ER409" s="124"/>
      <c r="ES409" s="124"/>
      <c r="ET409" s="124"/>
      <c r="EU409" s="124"/>
      <c r="EV409" s="124"/>
      <c r="EW409" s="124"/>
      <c r="EX409" s="124"/>
      <c r="EY409" s="124"/>
      <c r="EZ409" s="124"/>
      <c r="FA409" s="124"/>
      <c r="FB409" s="124"/>
      <c r="FC409" s="124"/>
      <c r="FD409" s="124"/>
      <c r="FE409" s="124"/>
      <c r="FF409" s="124"/>
      <c r="FG409" s="124"/>
      <c r="FH409" s="124"/>
      <c r="FI409" s="124"/>
      <c r="FJ409" s="124"/>
      <c r="FK409" s="124"/>
      <c r="FL409" s="124"/>
    </row>
    <row r="410" spans="1:168" s="31" customFormat="1" ht="25.5">
      <c r="A410" s="95">
        <v>51</v>
      </c>
      <c r="B410" s="79" t="s">
        <v>967</v>
      </c>
      <c r="C410" s="81">
        <v>0.3</v>
      </c>
      <c r="D410" s="97">
        <v>1900</v>
      </c>
      <c r="E410" s="80">
        <v>0.099</v>
      </c>
      <c r="F410" s="82">
        <f t="shared" si="7"/>
        <v>33</v>
      </c>
      <c r="G410" s="81">
        <v>0.24</v>
      </c>
      <c r="H410" s="82">
        <f>G410/C410*100</f>
        <v>80</v>
      </c>
      <c r="I410" s="81">
        <v>0.2</v>
      </c>
      <c r="J410" s="82">
        <f t="shared" si="8"/>
        <v>66.66666666666667</v>
      </c>
      <c r="K410" s="79" t="s">
        <v>968</v>
      </c>
      <c r="L410" s="79" t="s">
        <v>964</v>
      </c>
      <c r="M410" s="79"/>
      <c r="N410" s="79"/>
      <c r="O410" s="79"/>
      <c r="P410" s="79"/>
      <c r="Q410" s="80"/>
      <c r="R410" s="79"/>
      <c r="S410" s="80"/>
      <c r="T410" s="83"/>
      <c r="U410" s="103"/>
      <c r="V410" s="136">
        <v>42767</v>
      </c>
      <c r="W410" s="136">
        <v>43009</v>
      </c>
      <c r="X410" s="79" t="s">
        <v>968</v>
      </c>
      <c r="Y410" s="79" t="s">
        <v>738</v>
      </c>
      <c r="Z410" s="80" t="s">
        <v>165</v>
      </c>
      <c r="AA410" s="81">
        <v>1</v>
      </c>
      <c r="AB410" s="82"/>
      <c r="AC410" s="83">
        <f>AA410*AD410/1000000</f>
        <v>0.15</v>
      </c>
      <c r="AD410" s="83">
        <v>150000</v>
      </c>
      <c r="AE410" s="90">
        <v>43132</v>
      </c>
      <c r="AF410" s="90">
        <v>43374</v>
      </c>
      <c r="AG410" s="79" t="s">
        <v>1198</v>
      </c>
      <c r="AH410" s="29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22"/>
      <c r="AZ410" s="122"/>
      <c r="BA410" s="122"/>
      <c r="BB410" s="122"/>
      <c r="BC410" s="122"/>
      <c r="BD410" s="122"/>
      <c r="BE410" s="122"/>
      <c r="BF410" s="122"/>
      <c r="BG410" s="122"/>
      <c r="BH410" s="122"/>
      <c r="BI410" s="122"/>
      <c r="BJ410" s="122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2"/>
      <c r="CA410" s="122"/>
      <c r="CB410" s="122"/>
      <c r="CC410" s="122"/>
      <c r="CD410" s="122"/>
      <c r="CE410" s="122"/>
      <c r="CF410" s="122"/>
      <c r="CG410" s="122"/>
      <c r="CH410" s="122"/>
      <c r="CI410" s="122"/>
      <c r="CJ410" s="122"/>
      <c r="CK410" s="122"/>
      <c r="CL410" s="122"/>
      <c r="CM410" s="122"/>
      <c r="CN410" s="122"/>
      <c r="CO410" s="122"/>
      <c r="CP410" s="122"/>
      <c r="CQ410" s="122"/>
      <c r="CR410" s="122"/>
      <c r="CS410" s="123"/>
      <c r="CT410" s="123"/>
      <c r="CU410" s="123"/>
      <c r="CV410" s="123"/>
      <c r="CW410" s="123"/>
      <c r="CX410" s="123"/>
      <c r="CY410" s="123"/>
      <c r="CZ410" s="124"/>
      <c r="DA410" s="124"/>
      <c r="DB410" s="124"/>
      <c r="DC410" s="124"/>
      <c r="DD410" s="124"/>
      <c r="DE410" s="124"/>
      <c r="DF410" s="124"/>
      <c r="DG410" s="124"/>
      <c r="DH410" s="124"/>
      <c r="DI410" s="124"/>
      <c r="DJ410" s="124"/>
      <c r="DK410" s="124"/>
      <c r="DL410" s="124"/>
      <c r="DM410" s="124"/>
      <c r="DN410" s="124"/>
      <c r="DO410" s="124"/>
      <c r="DP410" s="124"/>
      <c r="DQ410" s="124"/>
      <c r="DR410" s="124"/>
      <c r="DS410" s="124"/>
      <c r="DT410" s="124"/>
      <c r="DU410" s="124"/>
      <c r="DV410" s="124"/>
      <c r="DW410" s="124"/>
      <c r="DX410" s="124"/>
      <c r="DY410" s="124"/>
      <c r="DZ410" s="124"/>
      <c r="EA410" s="124"/>
      <c r="EB410" s="124"/>
      <c r="EC410" s="124"/>
      <c r="ED410" s="124"/>
      <c r="EE410" s="124"/>
      <c r="EF410" s="124"/>
      <c r="EG410" s="124"/>
      <c r="EH410" s="124"/>
      <c r="EI410" s="124"/>
      <c r="EJ410" s="124"/>
      <c r="EK410" s="124"/>
      <c r="EL410" s="124"/>
      <c r="EM410" s="124"/>
      <c r="EN410" s="124"/>
      <c r="EO410" s="124"/>
      <c r="EP410" s="124"/>
      <c r="EQ410" s="124"/>
      <c r="ER410" s="124"/>
      <c r="ES410" s="124"/>
      <c r="ET410" s="124"/>
      <c r="EU410" s="124"/>
      <c r="EV410" s="124"/>
      <c r="EW410" s="124"/>
      <c r="EX410" s="124"/>
      <c r="EY410" s="124"/>
      <c r="EZ410" s="124"/>
      <c r="FA410" s="124"/>
      <c r="FB410" s="124"/>
      <c r="FC410" s="124"/>
      <c r="FD410" s="124"/>
      <c r="FE410" s="124"/>
      <c r="FF410" s="124"/>
      <c r="FG410" s="124"/>
      <c r="FH410" s="124"/>
      <c r="FI410" s="124"/>
      <c r="FJ410" s="124"/>
      <c r="FK410" s="124"/>
      <c r="FL410" s="124"/>
    </row>
    <row r="411" spans="1:168" s="31" customFormat="1" ht="25.5">
      <c r="A411" s="234">
        <v>52</v>
      </c>
      <c r="B411" s="235" t="s">
        <v>969</v>
      </c>
      <c r="C411" s="236">
        <v>5</v>
      </c>
      <c r="D411" s="333">
        <v>29100</v>
      </c>
      <c r="E411" s="335">
        <v>1.65</v>
      </c>
      <c r="F411" s="334">
        <f>E411/C411*100</f>
        <v>32.99999999999999</v>
      </c>
      <c r="G411" s="236">
        <v>4</v>
      </c>
      <c r="H411" s="334">
        <f>G411/C411*100</f>
        <v>80</v>
      </c>
      <c r="I411" s="341">
        <v>3</v>
      </c>
      <c r="J411" s="334">
        <f>I411/C411*100</f>
        <v>60</v>
      </c>
      <c r="K411" s="235" t="s">
        <v>970</v>
      </c>
      <c r="L411" s="235" t="s">
        <v>964</v>
      </c>
      <c r="M411" s="235"/>
      <c r="N411" s="235"/>
      <c r="O411" s="79"/>
      <c r="P411" s="79"/>
      <c r="Q411" s="80"/>
      <c r="R411" s="79"/>
      <c r="S411" s="80"/>
      <c r="T411" s="83"/>
      <c r="U411" s="103"/>
      <c r="V411" s="136"/>
      <c r="W411" s="136"/>
      <c r="X411" s="235" t="s">
        <v>969</v>
      </c>
      <c r="Y411" s="89" t="s">
        <v>735</v>
      </c>
      <c r="Z411" s="80" t="s">
        <v>1101</v>
      </c>
      <c r="AA411" s="81">
        <v>100</v>
      </c>
      <c r="AB411" s="82"/>
      <c r="AC411" s="83">
        <f>AD411*AA411/1000000</f>
        <v>0.4</v>
      </c>
      <c r="AD411" s="83">
        <v>4000</v>
      </c>
      <c r="AE411" s="90"/>
      <c r="AF411" s="90"/>
      <c r="AG411" s="79"/>
      <c r="AH411" s="29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22"/>
      <c r="AZ411" s="122"/>
      <c r="BA411" s="122"/>
      <c r="BB411" s="122"/>
      <c r="BC411" s="122"/>
      <c r="BD411" s="122"/>
      <c r="BE411" s="122"/>
      <c r="BF411" s="122"/>
      <c r="BG411" s="122"/>
      <c r="BH411" s="122"/>
      <c r="BI411" s="122"/>
      <c r="BJ411" s="122"/>
      <c r="BK411" s="122"/>
      <c r="BL411" s="122"/>
      <c r="BM411" s="122"/>
      <c r="BN411" s="122"/>
      <c r="BO411" s="122"/>
      <c r="BP411" s="122"/>
      <c r="BQ411" s="122"/>
      <c r="BR411" s="122"/>
      <c r="BS411" s="122"/>
      <c r="BT411" s="122"/>
      <c r="BU411" s="122"/>
      <c r="BV411" s="122"/>
      <c r="BW411" s="122"/>
      <c r="BX411" s="122"/>
      <c r="BY411" s="122"/>
      <c r="BZ411" s="122"/>
      <c r="CA411" s="122"/>
      <c r="CB411" s="122"/>
      <c r="CC411" s="122"/>
      <c r="CD411" s="122"/>
      <c r="CE411" s="122"/>
      <c r="CF411" s="122"/>
      <c r="CG411" s="122"/>
      <c r="CH411" s="122"/>
      <c r="CI411" s="122"/>
      <c r="CJ411" s="122"/>
      <c r="CK411" s="122"/>
      <c r="CL411" s="122"/>
      <c r="CM411" s="122"/>
      <c r="CN411" s="122"/>
      <c r="CO411" s="122"/>
      <c r="CP411" s="122"/>
      <c r="CQ411" s="122"/>
      <c r="CR411" s="122"/>
      <c r="CS411" s="123"/>
      <c r="CT411" s="123"/>
      <c r="CU411" s="123"/>
      <c r="CV411" s="123"/>
      <c r="CW411" s="123"/>
      <c r="CX411" s="123"/>
      <c r="CY411" s="123"/>
      <c r="CZ411" s="124"/>
      <c r="DA411" s="124"/>
      <c r="DB411" s="124"/>
      <c r="DC411" s="124"/>
      <c r="DD411" s="124"/>
      <c r="DE411" s="124"/>
      <c r="DF411" s="124"/>
      <c r="DG411" s="124"/>
      <c r="DH411" s="124"/>
      <c r="DI411" s="124"/>
      <c r="DJ411" s="124"/>
      <c r="DK411" s="124"/>
      <c r="DL411" s="124"/>
      <c r="DM411" s="124"/>
      <c r="DN411" s="124"/>
      <c r="DO411" s="124"/>
      <c r="DP411" s="124"/>
      <c r="DQ411" s="124"/>
      <c r="DR411" s="124"/>
      <c r="DS411" s="124"/>
      <c r="DT411" s="124"/>
      <c r="DU411" s="124"/>
      <c r="DV411" s="124"/>
      <c r="DW411" s="124"/>
      <c r="DX411" s="124"/>
      <c r="DY411" s="124"/>
      <c r="DZ411" s="124"/>
      <c r="EA411" s="124"/>
      <c r="EB411" s="124"/>
      <c r="EC411" s="124"/>
      <c r="ED411" s="124"/>
      <c r="EE411" s="124"/>
      <c r="EF411" s="124"/>
      <c r="EG411" s="124"/>
      <c r="EH411" s="124"/>
      <c r="EI411" s="124"/>
      <c r="EJ411" s="124"/>
      <c r="EK411" s="124"/>
      <c r="EL411" s="124"/>
      <c r="EM411" s="124"/>
      <c r="EN411" s="124"/>
      <c r="EO411" s="124"/>
      <c r="EP411" s="124"/>
      <c r="EQ411" s="124"/>
      <c r="ER411" s="124"/>
      <c r="ES411" s="124"/>
      <c r="ET411" s="124"/>
      <c r="EU411" s="124"/>
      <c r="EV411" s="124"/>
      <c r="EW411" s="124"/>
      <c r="EX411" s="124"/>
      <c r="EY411" s="124"/>
      <c r="EZ411" s="124"/>
      <c r="FA411" s="124"/>
      <c r="FB411" s="124"/>
      <c r="FC411" s="124"/>
      <c r="FD411" s="124"/>
      <c r="FE411" s="124"/>
      <c r="FF411" s="124"/>
      <c r="FG411" s="124"/>
      <c r="FH411" s="124"/>
      <c r="FI411" s="124"/>
      <c r="FJ411" s="124"/>
      <c r="FK411" s="124"/>
      <c r="FL411" s="124"/>
    </row>
    <row r="412" spans="1:168" s="31" customFormat="1" ht="25.5">
      <c r="A412" s="234"/>
      <c r="B412" s="235"/>
      <c r="C412" s="236"/>
      <c r="D412" s="333"/>
      <c r="E412" s="335"/>
      <c r="F412" s="334"/>
      <c r="G412" s="236"/>
      <c r="H412" s="334"/>
      <c r="I412" s="341"/>
      <c r="J412" s="334"/>
      <c r="K412" s="235"/>
      <c r="L412" s="235"/>
      <c r="M412" s="235"/>
      <c r="N412" s="235"/>
      <c r="O412" s="79"/>
      <c r="P412" s="79" t="s">
        <v>1054</v>
      </c>
      <c r="Q412" s="80" t="s">
        <v>324</v>
      </c>
      <c r="R412" s="79">
        <v>986</v>
      </c>
      <c r="S412" s="80"/>
      <c r="T412" s="83">
        <v>0.6414</v>
      </c>
      <c r="U412" s="103">
        <f>T412/R412*1000000</f>
        <v>650.5070993914807</v>
      </c>
      <c r="V412" s="136">
        <v>42767</v>
      </c>
      <c r="W412" s="136">
        <v>43009</v>
      </c>
      <c r="X412" s="235"/>
      <c r="Y412" s="79" t="s">
        <v>738</v>
      </c>
      <c r="Z412" s="80" t="s">
        <v>165</v>
      </c>
      <c r="AA412" s="81">
        <v>1</v>
      </c>
      <c r="AB412" s="82"/>
      <c r="AC412" s="83">
        <f aca="true" t="shared" si="9" ref="AC412:AC440">AA412*AD412/1000000</f>
        <v>0.15</v>
      </c>
      <c r="AD412" s="83">
        <v>150000</v>
      </c>
      <c r="AE412" s="90">
        <v>43132</v>
      </c>
      <c r="AF412" s="90">
        <v>43374</v>
      </c>
      <c r="AG412" s="79" t="s">
        <v>1198</v>
      </c>
      <c r="AH412" s="29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  <c r="BH412" s="122"/>
      <c r="BI412" s="122"/>
      <c r="BJ412" s="122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2"/>
      <c r="CA412" s="122"/>
      <c r="CB412" s="122"/>
      <c r="CC412" s="122"/>
      <c r="CD412" s="122"/>
      <c r="CE412" s="122"/>
      <c r="CF412" s="122"/>
      <c r="CG412" s="122"/>
      <c r="CH412" s="122"/>
      <c r="CI412" s="122"/>
      <c r="CJ412" s="122"/>
      <c r="CK412" s="122"/>
      <c r="CL412" s="122"/>
      <c r="CM412" s="122"/>
      <c r="CN412" s="122"/>
      <c r="CO412" s="122"/>
      <c r="CP412" s="122"/>
      <c r="CQ412" s="122"/>
      <c r="CR412" s="122"/>
      <c r="CS412" s="123"/>
      <c r="CT412" s="123"/>
      <c r="CU412" s="123"/>
      <c r="CV412" s="123"/>
      <c r="CW412" s="123"/>
      <c r="CX412" s="123"/>
      <c r="CY412" s="123"/>
      <c r="CZ412" s="124"/>
      <c r="DA412" s="124"/>
      <c r="DB412" s="124"/>
      <c r="DC412" s="124"/>
      <c r="DD412" s="124"/>
      <c r="DE412" s="124"/>
      <c r="DF412" s="124"/>
      <c r="DG412" s="124"/>
      <c r="DH412" s="124"/>
      <c r="DI412" s="124"/>
      <c r="DJ412" s="124"/>
      <c r="DK412" s="124"/>
      <c r="DL412" s="124"/>
      <c r="DM412" s="124"/>
      <c r="DN412" s="124"/>
      <c r="DO412" s="124"/>
      <c r="DP412" s="124"/>
      <c r="DQ412" s="124"/>
      <c r="DR412" s="124"/>
      <c r="DS412" s="124"/>
      <c r="DT412" s="124"/>
      <c r="DU412" s="124"/>
      <c r="DV412" s="124"/>
      <c r="DW412" s="124"/>
      <c r="DX412" s="124"/>
      <c r="DY412" s="124"/>
      <c r="DZ412" s="124"/>
      <c r="EA412" s="124"/>
      <c r="EB412" s="124"/>
      <c r="EC412" s="124"/>
      <c r="ED412" s="124"/>
      <c r="EE412" s="124"/>
      <c r="EF412" s="124"/>
      <c r="EG412" s="124"/>
      <c r="EH412" s="124"/>
      <c r="EI412" s="124"/>
      <c r="EJ412" s="124"/>
      <c r="EK412" s="124"/>
      <c r="EL412" s="124"/>
      <c r="EM412" s="124"/>
      <c r="EN412" s="124"/>
      <c r="EO412" s="124"/>
      <c r="EP412" s="124"/>
      <c r="EQ412" s="124"/>
      <c r="ER412" s="124"/>
      <c r="ES412" s="124"/>
      <c r="ET412" s="124"/>
      <c r="EU412" s="124"/>
      <c r="EV412" s="124"/>
      <c r="EW412" s="124"/>
      <c r="EX412" s="124"/>
      <c r="EY412" s="124"/>
      <c r="EZ412" s="124"/>
      <c r="FA412" s="124"/>
      <c r="FB412" s="124"/>
      <c r="FC412" s="124"/>
      <c r="FD412" s="124"/>
      <c r="FE412" s="124"/>
      <c r="FF412" s="124"/>
      <c r="FG412" s="124"/>
      <c r="FH412" s="124"/>
      <c r="FI412" s="124"/>
      <c r="FJ412" s="124"/>
      <c r="FK412" s="124"/>
      <c r="FL412" s="124"/>
    </row>
    <row r="413" spans="1:168" s="31" customFormat="1" ht="25.5">
      <c r="A413" s="95">
        <v>53</v>
      </c>
      <c r="B413" s="79" t="s">
        <v>971</v>
      </c>
      <c r="C413" s="81">
        <v>2</v>
      </c>
      <c r="D413" s="97">
        <v>12300</v>
      </c>
      <c r="E413" s="80">
        <v>0.66</v>
      </c>
      <c r="F413" s="82">
        <f t="shared" si="7"/>
        <v>33</v>
      </c>
      <c r="G413" s="81">
        <v>1.6</v>
      </c>
      <c r="H413" s="82">
        <f aca="true" t="shared" si="10" ref="H413:H476">G413/C413*100</f>
        <v>80</v>
      </c>
      <c r="I413" s="96">
        <v>0.9</v>
      </c>
      <c r="J413" s="82">
        <f t="shared" si="8"/>
        <v>45</v>
      </c>
      <c r="K413" s="79" t="s">
        <v>972</v>
      </c>
      <c r="L413" s="79" t="s">
        <v>964</v>
      </c>
      <c r="M413" s="79"/>
      <c r="N413" s="79"/>
      <c r="O413" s="79"/>
      <c r="P413" s="79"/>
      <c r="Q413" s="80"/>
      <c r="R413" s="79"/>
      <c r="S413" s="80"/>
      <c r="T413" s="83"/>
      <c r="U413" s="103"/>
      <c r="V413" s="136">
        <v>42767</v>
      </c>
      <c r="W413" s="136">
        <v>43009</v>
      </c>
      <c r="X413" s="79" t="s">
        <v>972</v>
      </c>
      <c r="Y413" s="79" t="s">
        <v>738</v>
      </c>
      <c r="Z413" s="80" t="s">
        <v>165</v>
      </c>
      <c r="AA413" s="81">
        <v>1</v>
      </c>
      <c r="AB413" s="82"/>
      <c r="AC413" s="83">
        <f t="shared" si="9"/>
        <v>0.15</v>
      </c>
      <c r="AD413" s="83">
        <v>150000</v>
      </c>
      <c r="AE413" s="90">
        <v>43132</v>
      </c>
      <c r="AF413" s="90">
        <v>43374</v>
      </c>
      <c r="AG413" s="79" t="s">
        <v>1198</v>
      </c>
      <c r="AH413" s="29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  <c r="BH413" s="122"/>
      <c r="BI413" s="122"/>
      <c r="BJ413" s="122"/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2"/>
      <c r="CA413" s="122"/>
      <c r="CB413" s="122"/>
      <c r="CC413" s="122"/>
      <c r="CD413" s="122"/>
      <c r="CE413" s="122"/>
      <c r="CF413" s="122"/>
      <c r="CG413" s="122"/>
      <c r="CH413" s="122"/>
      <c r="CI413" s="122"/>
      <c r="CJ413" s="122"/>
      <c r="CK413" s="122"/>
      <c r="CL413" s="122"/>
      <c r="CM413" s="122"/>
      <c r="CN413" s="122"/>
      <c r="CO413" s="122"/>
      <c r="CP413" s="122"/>
      <c r="CQ413" s="122"/>
      <c r="CR413" s="122"/>
      <c r="CS413" s="123"/>
      <c r="CT413" s="123"/>
      <c r="CU413" s="123"/>
      <c r="CV413" s="123"/>
      <c r="CW413" s="123"/>
      <c r="CX413" s="123"/>
      <c r="CY413" s="123"/>
      <c r="CZ413" s="124"/>
      <c r="DA413" s="124"/>
      <c r="DB413" s="124"/>
      <c r="DC413" s="124"/>
      <c r="DD413" s="124"/>
      <c r="DE413" s="124"/>
      <c r="DF413" s="124"/>
      <c r="DG413" s="124"/>
      <c r="DH413" s="124"/>
      <c r="DI413" s="124"/>
      <c r="DJ413" s="124"/>
      <c r="DK413" s="124"/>
      <c r="DL413" s="124"/>
      <c r="DM413" s="124"/>
      <c r="DN413" s="124"/>
      <c r="DO413" s="124"/>
      <c r="DP413" s="124"/>
      <c r="DQ413" s="124"/>
      <c r="DR413" s="124"/>
      <c r="DS413" s="124"/>
      <c r="DT413" s="124"/>
      <c r="DU413" s="124"/>
      <c r="DV413" s="124"/>
      <c r="DW413" s="124"/>
      <c r="DX413" s="124"/>
      <c r="DY413" s="124"/>
      <c r="DZ413" s="124"/>
      <c r="EA413" s="124"/>
      <c r="EB413" s="124"/>
      <c r="EC413" s="124"/>
      <c r="ED413" s="124"/>
      <c r="EE413" s="124"/>
      <c r="EF413" s="124"/>
      <c r="EG413" s="124"/>
      <c r="EH413" s="124"/>
      <c r="EI413" s="124"/>
      <c r="EJ413" s="124"/>
      <c r="EK413" s="124"/>
      <c r="EL413" s="124"/>
      <c r="EM413" s="124"/>
      <c r="EN413" s="124"/>
      <c r="EO413" s="124"/>
      <c r="EP413" s="124"/>
      <c r="EQ413" s="124"/>
      <c r="ER413" s="124"/>
      <c r="ES413" s="124"/>
      <c r="ET413" s="124"/>
      <c r="EU413" s="124"/>
      <c r="EV413" s="124"/>
      <c r="EW413" s="124"/>
      <c r="EX413" s="124"/>
      <c r="EY413" s="124"/>
      <c r="EZ413" s="124"/>
      <c r="FA413" s="124"/>
      <c r="FB413" s="124"/>
      <c r="FC413" s="124"/>
      <c r="FD413" s="124"/>
      <c r="FE413" s="124"/>
      <c r="FF413" s="124"/>
      <c r="FG413" s="124"/>
      <c r="FH413" s="124"/>
      <c r="FI413" s="124"/>
      <c r="FJ413" s="124"/>
      <c r="FK413" s="124"/>
      <c r="FL413" s="124"/>
    </row>
    <row r="414" spans="1:168" s="31" customFormat="1" ht="25.5">
      <c r="A414" s="234">
        <v>54</v>
      </c>
      <c r="B414" s="235" t="s">
        <v>973</v>
      </c>
      <c r="C414" s="341">
        <v>1.1</v>
      </c>
      <c r="D414" s="346" t="s">
        <v>1199</v>
      </c>
      <c r="E414" s="335">
        <v>0.363</v>
      </c>
      <c r="F414" s="334">
        <f>E414/C414*100</f>
        <v>32.99999999999999</v>
      </c>
      <c r="G414" s="236">
        <v>0.88</v>
      </c>
      <c r="H414" s="334">
        <f>G414/C414*100</f>
        <v>80</v>
      </c>
      <c r="I414" s="341">
        <v>0.8</v>
      </c>
      <c r="J414" s="334">
        <f>I414/C414*100</f>
        <v>72.72727272727273</v>
      </c>
      <c r="K414" s="235" t="s">
        <v>974</v>
      </c>
      <c r="L414" s="235" t="s">
        <v>964</v>
      </c>
      <c r="M414" s="235"/>
      <c r="N414" s="235"/>
      <c r="O414" s="235"/>
      <c r="P414" s="235"/>
      <c r="Q414" s="335"/>
      <c r="R414" s="235"/>
      <c r="S414" s="335"/>
      <c r="T414" s="336"/>
      <c r="U414" s="338"/>
      <c r="V414" s="339"/>
      <c r="W414" s="339"/>
      <c r="X414" s="79" t="s">
        <v>755</v>
      </c>
      <c r="Y414" s="79" t="s">
        <v>739</v>
      </c>
      <c r="Z414" s="80" t="s">
        <v>397</v>
      </c>
      <c r="AA414" s="81">
        <v>0.4</v>
      </c>
      <c r="AB414" s="82"/>
      <c r="AC414" s="83">
        <f t="shared" si="9"/>
        <v>0.87</v>
      </c>
      <c r="AD414" s="83">
        <v>2175000</v>
      </c>
      <c r="AE414" s="90"/>
      <c r="AF414" s="90"/>
      <c r="AG414" s="79"/>
      <c r="AH414" s="29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  <c r="BH414" s="122"/>
      <c r="BI414" s="122"/>
      <c r="BJ414" s="122"/>
      <c r="BK414" s="122"/>
      <c r="BL414" s="122"/>
      <c r="BM414" s="122"/>
      <c r="BN414" s="122"/>
      <c r="BO414" s="122"/>
      <c r="BP414" s="122"/>
      <c r="BQ414" s="122"/>
      <c r="BR414" s="122"/>
      <c r="BS414" s="122"/>
      <c r="BT414" s="122"/>
      <c r="BU414" s="122"/>
      <c r="BV414" s="122"/>
      <c r="BW414" s="122"/>
      <c r="BX414" s="122"/>
      <c r="BY414" s="122"/>
      <c r="BZ414" s="122"/>
      <c r="CA414" s="122"/>
      <c r="CB414" s="122"/>
      <c r="CC414" s="122"/>
      <c r="CD414" s="122"/>
      <c r="CE414" s="122"/>
      <c r="CF414" s="122"/>
      <c r="CG414" s="122"/>
      <c r="CH414" s="122"/>
      <c r="CI414" s="122"/>
      <c r="CJ414" s="122"/>
      <c r="CK414" s="122"/>
      <c r="CL414" s="122"/>
      <c r="CM414" s="122"/>
      <c r="CN414" s="122"/>
      <c r="CO414" s="122"/>
      <c r="CP414" s="122"/>
      <c r="CQ414" s="122"/>
      <c r="CR414" s="122"/>
      <c r="CS414" s="123"/>
      <c r="CT414" s="123"/>
      <c r="CU414" s="123"/>
      <c r="CV414" s="123"/>
      <c r="CW414" s="123"/>
      <c r="CX414" s="123"/>
      <c r="CY414" s="123"/>
      <c r="CZ414" s="124"/>
      <c r="DA414" s="124"/>
      <c r="DB414" s="124"/>
      <c r="DC414" s="124"/>
      <c r="DD414" s="124"/>
      <c r="DE414" s="124"/>
      <c r="DF414" s="124"/>
      <c r="DG414" s="124"/>
      <c r="DH414" s="124"/>
      <c r="DI414" s="124"/>
      <c r="DJ414" s="124"/>
      <c r="DK414" s="124"/>
      <c r="DL414" s="124"/>
      <c r="DM414" s="124"/>
      <c r="DN414" s="124"/>
      <c r="DO414" s="124"/>
      <c r="DP414" s="124"/>
      <c r="DQ414" s="124"/>
      <c r="DR414" s="124"/>
      <c r="DS414" s="124"/>
      <c r="DT414" s="124"/>
      <c r="DU414" s="124"/>
      <c r="DV414" s="124"/>
      <c r="DW414" s="124"/>
      <c r="DX414" s="124"/>
      <c r="DY414" s="124"/>
      <c r="DZ414" s="124"/>
      <c r="EA414" s="124"/>
      <c r="EB414" s="124"/>
      <c r="EC414" s="124"/>
      <c r="ED414" s="124"/>
      <c r="EE414" s="124"/>
      <c r="EF414" s="124"/>
      <c r="EG414" s="124"/>
      <c r="EH414" s="124"/>
      <c r="EI414" s="124"/>
      <c r="EJ414" s="124"/>
      <c r="EK414" s="124"/>
      <c r="EL414" s="124"/>
      <c r="EM414" s="124"/>
      <c r="EN414" s="124"/>
      <c r="EO414" s="124"/>
      <c r="EP414" s="124"/>
      <c r="EQ414" s="124"/>
      <c r="ER414" s="124"/>
      <c r="ES414" s="124"/>
      <c r="ET414" s="124"/>
      <c r="EU414" s="124"/>
      <c r="EV414" s="124"/>
      <c r="EW414" s="124"/>
      <c r="EX414" s="124"/>
      <c r="EY414" s="124"/>
      <c r="EZ414" s="124"/>
      <c r="FA414" s="124"/>
      <c r="FB414" s="124"/>
      <c r="FC414" s="124"/>
      <c r="FD414" s="124"/>
      <c r="FE414" s="124"/>
      <c r="FF414" s="124"/>
      <c r="FG414" s="124"/>
      <c r="FH414" s="124"/>
      <c r="FI414" s="124"/>
      <c r="FJ414" s="124"/>
      <c r="FK414" s="124"/>
      <c r="FL414" s="124"/>
    </row>
    <row r="415" spans="1:168" s="31" customFormat="1" ht="25.5">
      <c r="A415" s="234"/>
      <c r="B415" s="235"/>
      <c r="C415" s="341"/>
      <c r="D415" s="346"/>
      <c r="E415" s="335"/>
      <c r="F415" s="334"/>
      <c r="G415" s="236"/>
      <c r="H415" s="334"/>
      <c r="I415" s="341"/>
      <c r="J415" s="334"/>
      <c r="K415" s="235"/>
      <c r="L415" s="235"/>
      <c r="M415" s="235"/>
      <c r="N415" s="235"/>
      <c r="O415" s="235"/>
      <c r="P415" s="235"/>
      <c r="Q415" s="335"/>
      <c r="R415" s="235"/>
      <c r="S415" s="335"/>
      <c r="T415" s="336"/>
      <c r="U415" s="338"/>
      <c r="V415" s="339"/>
      <c r="W415" s="339"/>
      <c r="X415" s="79" t="s">
        <v>974</v>
      </c>
      <c r="Y415" s="79" t="s">
        <v>738</v>
      </c>
      <c r="Z415" s="80" t="s">
        <v>165</v>
      </c>
      <c r="AA415" s="81">
        <v>1</v>
      </c>
      <c r="AB415" s="82"/>
      <c r="AC415" s="83">
        <f t="shared" si="9"/>
        <v>0.15</v>
      </c>
      <c r="AD415" s="83">
        <v>150000</v>
      </c>
      <c r="AE415" s="90">
        <v>43132</v>
      </c>
      <c r="AF415" s="90">
        <v>43374</v>
      </c>
      <c r="AG415" s="79" t="s">
        <v>1200</v>
      </c>
      <c r="AH415" s="29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  <c r="BH415" s="122"/>
      <c r="BI415" s="122"/>
      <c r="BJ415" s="122"/>
      <c r="BK415" s="122"/>
      <c r="BL415" s="122"/>
      <c r="BM415" s="122"/>
      <c r="BN415" s="122"/>
      <c r="BO415" s="122"/>
      <c r="BP415" s="122"/>
      <c r="BQ415" s="122"/>
      <c r="BR415" s="122"/>
      <c r="BS415" s="122"/>
      <c r="BT415" s="122"/>
      <c r="BU415" s="122"/>
      <c r="BV415" s="122"/>
      <c r="BW415" s="122"/>
      <c r="BX415" s="122"/>
      <c r="BY415" s="122"/>
      <c r="BZ415" s="122"/>
      <c r="CA415" s="122"/>
      <c r="CB415" s="122"/>
      <c r="CC415" s="122"/>
      <c r="CD415" s="122"/>
      <c r="CE415" s="122"/>
      <c r="CF415" s="122"/>
      <c r="CG415" s="122"/>
      <c r="CH415" s="122"/>
      <c r="CI415" s="122"/>
      <c r="CJ415" s="122"/>
      <c r="CK415" s="122"/>
      <c r="CL415" s="122"/>
      <c r="CM415" s="122"/>
      <c r="CN415" s="122"/>
      <c r="CO415" s="122"/>
      <c r="CP415" s="122"/>
      <c r="CQ415" s="122"/>
      <c r="CR415" s="122"/>
      <c r="CS415" s="123"/>
      <c r="CT415" s="123"/>
      <c r="CU415" s="123"/>
      <c r="CV415" s="123"/>
      <c r="CW415" s="123"/>
      <c r="CX415" s="123"/>
      <c r="CY415" s="123"/>
      <c r="CZ415" s="124"/>
      <c r="DA415" s="124"/>
      <c r="DB415" s="124"/>
      <c r="DC415" s="124"/>
      <c r="DD415" s="124"/>
      <c r="DE415" s="124"/>
      <c r="DF415" s="124"/>
      <c r="DG415" s="124"/>
      <c r="DH415" s="124"/>
      <c r="DI415" s="124"/>
      <c r="DJ415" s="124"/>
      <c r="DK415" s="124"/>
      <c r="DL415" s="124"/>
      <c r="DM415" s="124"/>
      <c r="DN415" s="124"/>
      <c r="DO415" s="124"/>
      <c r="DP415" s="124"/>
      <c r="DQ415" s="124"/>
      <c r="DR415" s="124"/>
      <c r="DS415" s="124"/>
      <c r="DT415" s="124"/>
      <c r="DU415" s="124"/>
      <c r="DV415" s="124"/>
      <c r="DW415" s="124"/>
      <c r="DX415" s="124"/>
      <c r="DY415" s="124"/>
      <c r="DZ415" s="124"/>
      <c r="EA415" s="124"/>
      <c r="EB415" s="124"/>
      <c r="EC415" s="124"/>
      <c r="ED415" s="124"/>
      <c r="EE415" s="124"/>
      <c r="EF415" s="124"/>
      <c r="EG415" s="124"/>
      <c r="EH415" s="124"/>
      <c r="EI415" s="124"/>
      <c r="EJ415" s="124"/>
      <c r="EK415" s="124"/>
      <c r="EL415" s="124"/>
      <c r="EM415" s="124"/>
      <c r="EN415" s="124"/>
      <c r="EO415" s="124"/>
      <c r="EP415" s="124"/>
      <c r="EQ415" s="124"/>
      <c r="ER415" s="124"/>
      <c r="ES415" s="124"/>
      <c r="ET415" s="124"/>
      <c r="EU415" s="124"/>
      <c r="EV415" s="124"/>
      <c r="EW415" s="124"/>
      <c r="EX415" s="124"/>
      <c r="EY415" s="124"/>
      <c r="EZ415" s="124"/>
      <c r="FA415" s="124"/>
      <c r="FB415" s="124"/>
      <c r="FC415" s="124"/>
      <c r="FD415" s="124"/>
      <c r="FE415" s="124"/>
      <c r="FF415" s="124"/>
      <c r="FG415" s="124"/>
      <c r="FH415" s="124"/>
      <c r="FI415" s="124"/>
      <c r="FJ415" s="124"/>
      <c r="FK415" s="124"/>
      <c r="FL415" s="124"/>
    </row>
    <row r="416" spans="1:168" s="31" customFormat="1" ht="25.5">
      <c r="A416" s="95">
        <v>55</v>
      </c>
      <c r="B416" s="79" t="s">
        <v>975</v>
      </c>
      <c r="C416" s="96">
        <v>0.9</v>
      </c>
      <c r="D416" s="91" t="s">
        <v>1201</v>
      </c>
      <c r="E416" s="80">
        <v>0.297</v>
      </c>
      <c r="F416" s="82">
        <f t="shared" si="7"/>
        <v>32.99999999999999</v>
      </c>
      <c r="G416" s="81">
        <v>0.72</v>
      </c>
      <c r="H416" s="82">
        <f t="shared" si="10"/>
        <v>80</v>
      </c>
      <c r="I416" s="96">
        <v>0.7</v>
      </c>
      <c r="J416" s="82">
        <f t="shared" si="8"/>
        <v>77.77777777777777</v>
      </c>
      <c r="K416" s="79" t="s">
        <v>976</v>
      </c>
      <c r="L416" s="79" t="s">
        <v>964</v>
      </c>
      <c r="M416" s="79"/>
      <c r="N416" s="79"/>
      <c r="O416" s="79"/>
      <c r="P416" s="79"/>
      <c r="Q416" s="80"/>
      <c r="R416" s="79"/>
      <c r="S416" s="80"/>
      <c r="T416" s="83"/>
      <c r="U416" s="103"/>
      <c r="V416" s="136">
        <v>42767</v>
      </c>
      <c r="W416" s="136">
        <v>43009</v>
      </c>
      <c r="X416" s="79" t="s">
        <v>976</v>
      </c>
      <c r="Y416" s="79" t="s">
        <v>738</v>
      </c>
      <c r="Z416" s="80" t="s">
        <v>165</v>
      </c>
      <c r="AA416" s="81">
        <v>1</v>
      </c>
      <c r="AB416" s="82"/>
      <c r="AC416" s="83">
        <f t="shared" si="9"/>
        <v>0.15</v>
      </c>
      <c r="AD416" s="83">
        <v>150000</v>
      </c>
      <c r="AE416" s="90">
        <v>43132</v>
      </c>
      <c r="AF416" s="90">
        <v>43374</v>
      </c>
      <c r="AG416" s="79" t="s">
        <v>1202</v>
      </c>
      <c r="AH416" s="29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  <c r="BK416" s="122"/>
      <c r="BL416" s="122"/>
      <c r="BM416" s="122"/>
      <c r="BN416" s="122"/>
      <c r="BO416" s="122"/>
      <c r="BP416" s="122"/>
      <c r="BQ416" s="122"/>
      <c r="BR416" s="122"/>
      <c r="BS416" s="122"/>
      <c r="BT416" s="122"/>
      <c r="BU416" s="122"/>
      <c r="BV416" s="122"/>
      <c r="BW416" s="122"/>
      <c r="BX416" s="122"/>
      <c r="BY416" s="122"/>
      <c r="BZ416" s="122"/>
      <c r="CA416" s="122"/>
      <c r="CB416" s="122"/>
      <c r="CC416" s="122"/>
      <c r="CD416" s="122"/>
      <c r="CE416" s="122"/>
      <c r="CF416" s="122"/>
      <c r="CG416" s="122"/>
      <c r="CH416" s="122"/>
      <c r="CI416" s="122"/>
      <c r="CJ416" s="122"/>
      <c r="CK416" s="122"/>
      <c r="CL416" s="122"/>
      <c r="CM416" s="122"/>
      <c r="CN416" s="122"/>
      <c r="CO416" s="122"/>
      <c r="CP416" s="122"/>
      <c r="CQ416" s="122"/>
      <c r="CR416" s="122"/>
      <c r="CS416" s="123"/>
      <c r="CT416" s="123"/>
      <c r="CU416" s="123"/>
      <c r="CV416" s="123"/>
      <c r="CW416" s="123"/>
      <c r="CX416" s="123"/>
      <c r="CY416" s="123"/>
      <c r="CZ416" s="124"/>
      <c r="DA416" s="124"/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4"/>
      <c r="DL416" s="124"/>
      <c r="DM416" s="124"/>
      <c r="DN416" s="124"/>
      <c r="DO416" s="124"/>
      <c r="DP416" s="124"/>
      <c r="DQ416" s="124"/>
      <c r="DR416" s="124"/>
      <c r="DS416" s="124"/>
      <c r="DT416" s="124"/>
      <c r="DU416" s="124"/>
      <c r="DV416" s="124"/>
      <c r="DW416" s="124"/>
      <c r="DX416" s="124"/>
      <c r="DY416" s="124"/>
      <c r="DZ416" s="124"/>
      <c r="EA416" s="124"/>
      <c r="EB416" s="124"/>
      <c r="EC416" s="124"/>
      <c r="ED416" s="124"/>
      <c r="EE416" s="124"/>
      <c r="EF416" s="124"/>
      <c r="EG416" s="124"/>
      <c r="EH416" s="124"/>
      <c r="EI416" s="124"/>
      <c r="EJ416" s="124"/>
      <c r="EK416" s="124"/>
      <c r="EL416" s="124"/>
      <c r="EM416" s="124"/>
      <c r="EN416" s="124"/>
      <c r="EO416" s="124"/>
      <c r="EP416" s="124"/>
      <c r="EQ416" s="124"/>
      <c r="ER416" s="124"/>
      <c r="ES416" s="124"/>
      <c r="ET416" s="124"/>
      <c r="EU416" s="124"/>
      <c r="EV416" s="124"/>
      <c r="EW416" s="124"/>
      <c r="EX416" s="124"/>
      <c r="EY416" s="124"/>
      <c r="EZ416" s="124"/>
      <c r="FA416" s="124"/>
      <c r="FB416" s="124"/>
      <c r="FC416" s="124"/>
      <c r="FD416" s="124"/>
      <c r="FE416" s="124"/>
      <c r="FF416" s="124"/>
      <c r="FG416" s="124"/>
      <c r="FH416" s="124"/>
      <c r="FI416" s="124"/>
      <c r="FJ416" s="124"/>
      <c r="FK416" s="124"/>
      <c r="FL416" s="124"/>
    </row>
    <row r="417" spans="1:168" s="31" customFormat="1" ht="38.25">
      <c r="A417" s="95">
        <v>56</v>
      </c>
      <c r="B417" s="79" t="s">
        <v>977</v>
      </c>
      <c r="C417" s="96">
        <v>0.5</v>
      </c>
      <c r="D417" s="91" t="s">
        <v>1203</v>
      </c>
      <c r="E417" s="80">
        <v>0.33</v>
      </c>
      <c r="F417" s="82">
        <f t="shared" si="7"/>
        <v>66</v>
      </c>
      <c r="G417" s="81">
        <v>0.4</v>
      </c>
      <c r="H417" s="82">
        <f t="shared" si="10"/>
        <v>80</v>
      </c>
      <c r="I417" s="96">
        <v>0.3</v>
      </c>
      <c r="J417" s="82">
        <f t="shared" si="8"/>
        <v>60</v>
      </c>
      <c r="K417" s="79" t="s">
        <v>978</v>
      </c>
      <c r="L417" s="79" t="s">
        <v>964</v>
      </c>
      <c r="M417" s="79"/>
      <c r="N417" s="79"/>
      <c r="O417" s="79"/>
      <c r="P417" s="79"/>
      <c r="Q417" s="80"/>
      <c r="R417" s="79"/>
      <c r="S417" s="80"/>
      <c r="T417" s="83"/>
      <c r="U417" s="103"/>
      <c r="V417" s="136">
        <v>42767</v>
      </c>
      <c r="W417" s="136">
        <v>43009</v>
      </c>
      <c r="X417" s="79" t="s">
        <v>756</v>
      </c>
      <c r="Y417" s="79" t="s">
        <v>738</v>
      </c>
      <c r="Z417" s="80" t="s">
        <v>165</v>
      </c>
      <c r="AA417" s="81">
        <v>2</v>
      </c>
      <c r="AB417" s="82"/>
      <c r="AC417" s="83">
        <f t="shared" si="9"/>
        <v>0.3</v>
      </c>
      <c r="AD417" s="83">
        <v>150000</v>
      </c>
      <c r="AE417" s="90">
        <v>43132</v>
      </c>
      <c r="AF417" s="90">
        <v>43374</v>
      </c>
      <c r="AG417" s="79" t="s">
        <v>1200</v>
      </c>
      <c r="AH417" s="29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  <c r="BH417" s="122"/>
      <c r="BI417" s="122"/>
      <c r="BJ417" s="122"/>
      <c r="BK417" s="122"/>
      <c r="BL417" s="122"/>
      <c r="BM417" s="122"/>
      <c r="BN417" s="122"/>
      <c r="BO417" s="122"/>
      <c r="BP417" s="122"/>
      <c r="BQ417" s="122"/>
      <c r="BR417" s="122"/>
      <c r="BS417" s="122"/>
      <c r="BT417" s="122"/>
      <c r="BU417" s="122"/>
      <c r="BV417" s="122"/>
      <c r="BW417" s="122"/>
      <c r="BX417" s="122"/>
      <c r="BY417" s="122"/>
      <c r="BZ417" s="122"/>
      <c r="CA417" s="122"/>
      <c r="CB417" s="122"/>
      <c r="CC417" s="122"/>
      <c r="CD417" s="122"/>
      <c r="CE417" s="122"/>
      <c r="CF417" s="122"/>
      <c r="CG417" s="122"/>
      <c r="CH417" s="122"/>
      <c r="CI417" s="122"/>
      <c r="CJ417" s="122"/>
      <c r="CK417" s="122"/>
      <c r="CL417" s="122"/>
      <c r="CM417" s="122"/>
      <c r="CN417" s="122"/>
      <c r="CO417" s="122"/>
      <c r="CP417" s="122"/>
      <c r="CQ417" s="122"/>
      <c r="CR417" s="122"/>
      <c r="CS417" s="123"/>
      <c r="CT417" s="123"/>
      <c r="CU417" s="123"/>
      <c r="CV417" s="123"/>
      <c r="CW417" s="123"/>
      <c r="CX417" s="123"/>
      <c r="CY417" s="123"/>
      <c r="CZ417" s="124"/>
      <c r="DA417" s="124"/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4"/>
      <c r="DL417" s="124"/>
      <c r="DM417" s="124"/>
      <c r="DN417" s="124"/>
      <c r="DO417" s="124"/>
      <c r="DP417" s="124"/>
      <c r="DQ417" s="124"/>
      <c r="DR417" s="124"/>
      <c r="DS417" s="124"/>
      <c r="DT417" s="124"/>
      <c r="DU417" s="124"/>
      <c r="DV417" s="124"/>
      <c r="DW417" s="124"/>
      <c r="DX417" s="124"/>
      <c r="DY417" s="124"/>
      <c r="DZ417" s="124"/>
      <c r="EA417" s="124"/>
      <c r="EB417" s="124"/>
      <c r="EC417" s="124"/>
      <c r="ED417" s="124"/>
      <c r="EE417" s="124"/>
      <c r="EF417" s="124"/>
      <c r="EG417" s="124"/>
      <c r="EH417" s="124"/>
      <c r="EI417" s="124"/>
      <c r="EJ417" s="124"/>
      <c r="EK417" s="124"/>
      <c r="EL417" s="124"/>
      <c r="EM417" s="124"/>
      <c r="EN417" s="124"/>
      <c r="EO417" s="124"/>
      <c r="EP417" s="124"/>
      <c r="EQ417" s="124"/>
      <c r="ER417" s="124"/>
      <c r="ES417" s="124"/>
      <c r="ET417" s="124"/>
      <c r="EU417" s="124"/>
      <c r="EV417" s="124"/>
      <c r="EW417" s="124"/>
      <c r="EX417" s="124"/>
      <c r="EY417" s="124"/>
      <c r="EZ417" s="124"/>
      <c r="FA417" s="124"/>
      <c r="FB417" s="124"/>
      <c r="FC417" s="124"/>
      <c r="FD417" s="124"/>
      <c r="FE417" s="124"/>
      <c r="FF417" s="124"/>
      <c r="FG417" s="124"/>
      <c r="FH417" s="124"/>
      <c r="FI417" s="124"/>
      <c r="FJ417" s="124"/>
      <c r="FK417" s="124"/>
      <c r="FL417" s="124"/>
    </row>
    <row r="418" spans="1:168" s="31" customFormat="1" ht="25.5">
      <c r="A418" s="95">
        <v>57</v>
      </c>
      <c r="B418" s="79" t="s">
        <v>979</v>
      </c>
      <c r="C418" s="96">
        <v>1</v>
      </c>
      <c r="D418" s="91" t="s">
        <v>1204</v>
      </c>
      <c r="E418" s="80">
        <v>0.33</v>
      </c>
      <c r="F418" s="82">
        <f t="shared" si="7"/>
        <v>33</v>
      </c>
      <c r="G418" s="81">
        <v>0.8</v>
      </c>
      <c r="H418" s="82">
        <f t="shared" si="10"/>
        <v>80</v>
      </c>
      <c r="I418" s="96">
        <v>0.8</v>
      </c>
      <c r="J418" s="82">
        <f t="shared" si="8"/>
        <v>80</v>
      </c>
      <c r="K418" s="79" t="s">
        <v>980</v>
      </c>
      <c r="L418" s="79" t="s">
        <v>964</v>
      </c>
      <c r="M418" s="79"/>
      <c r="N418" s="79"/>
      <c r="O418" s="79"/>
      <c r="P418" s="79"/>
      <c r="Q418" s="80"/>
      <c r="R418" s="79"/>
      <c r="S418" s="80"/>
      <c r="T418" s="83"/>
      <c r="U418" s="103"/>
      <c r="V418" s="136">
        <v>42767</v>
      </c>
      <c r="W418" s="136">
        <v>43009</v>
      </c>
      <c r="X418" s="79" t="s">
        <v>980</v>
      </c>
      <c r="Y418" s="79" t="s">
        <v>738</v>
      </c>
      <c r="Z418" s="80" t="s">
        <v>165</v>
      </c>
      <c r="AA418" s="81">
        <v>1</v>
      </c>
      <c r="AB418" s="82"/>
      <c r="AC418" s="83">
        <f t="shared" si="9"/>
        <v>0.15</v>
      </c>
      <c r="AD418" s="83">
        <v>150000</v>
      </c>
      <c r="AE418" s="90">
        <v>43132</v>
      </c>
      <c r="AF418" s="90">
        <v>43374</v>
      </c>
      <c r="AG418" s="79" t="s">
        <v>1205</v>
      </c>
      <c r="AH418" s="29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2"/>
      <c r="CA418" s="122"/>
      <c r="CB418" s="122"/>
      <c r="CC418" s="122"/>
      <c r="CD418" s="122"/>
      <c r="CE418" s="122"/>
      <c r="CF418" s="122"/>
      <c r="CG418" s="122"/>
      <c r="CH418" s="122"/>
      <c r="CI418" s="122"/>
      <c r="CJ418" s="122"/>
      <c r="CK418" s="122"/>
      <c r="CL418" s="122"/>
      <c r="CM418" s="122"/>
      <c r="CN418" s="122"/>
      <c r="CO418" s="122"/>
      <c r="CP418" s="122"/>
      <c r="CQ418" s="122"/>
      <c r="CR418" s="122"/>
      <c r="CS418" s="123"/>
      <c r="CT418" s="123"/>
      <c r="CU418" s="123"/>
      <c r="CV418" s="123"/>
      <c r="CW418" s="123"/>
      <c r="CX418" s="123"/>
      <c r="CY418" s="123"/>
      <c r="CZ418" s="124"/>
      <c r="DA418" s="124"/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4"/>
      <c r="DL418" s="124"/>
      <c r="DM418" s="124"/>
      <c r="DN418" s="124"/>
      <c r="DO418" s="124"/>
      <c r="DP418" s="124"/>
      <c r="DQ418" s="124"/>
      <c r="DR418" s="124"/>
      <c r="DS418" s="124"/>
      <c r="DT418" s="124"/>
      <c r="DU418" s="124"/>
      <c r="DV418" s="124"/>
      <c r="DW418" s="124"/>
      <c r="DX418" s="124"/>
      <c r="DY418" s="124"/>
      <c r="DZ418" s="124"/>
      <c r="EA418" s="124"/>
      <c r="EB418" s="124"/>
      <c r="EC418" s="124"/>
      <c r="ED418" s="124"/>
      <c r="EE418" s="124"/>
      <c r="EF418" s="124"/>
      <c r="EG418" s="124"/>
      <c r="EH418" s="124"/>
      <c r="EI418" s="124"/>
      <c r="EJ418" s="124"/>
      <c r="EK418" s="124"/>
      <c r="EL418" s="124"/>
      <c r="EM418" s="124"/>
      <c r="EN418" s="124"/>
      <c r="EO418" s="124"/>
      <c r="EP418" s="124"/>
      <c r="EQ418" s="124"/>
      <c r="ER418" s="124"/>
      <c r="ES418" s="124"/>
      <c r="ET418" s="124"/>
      <c r="EU418" s="124"/>
      <c r="EV418" s="124"/>
      <c r="EW418" s="124"/>
      <c r="EX418" s="124"/>
      <c r="EY418" s="124"/>
      <c r="EZ418" s="124"/>
      <c r="FA418" s="124"/>
      <c r="FB418" s="124"/>
      <c r="FC418" s="124"/>
      <c r="FD418" s="124"/>
      <c r="FE418" s="124"/>
      <c r="FF418" s="124"/>
      <c r="FG418" s="124"/>
      <c r="FH418" s="124"/>
      <c r="FI418" s="124"/>
      <c r="FJ418" s="124"/>
      <c r="FK418" s="124"/>
      <c r="FL418" s="124"/>
    </row>
    <row r="419" spans="1:168" s="31" customFormat="1" ht="25.5">
      <c r="A419" s="95">
        <v>58</v>
      </c>
      <c r="B419" s="79" t="s">
        <v>981</v>
      </c>
      <c r="C419" s="96">
        <v>0.5</v>
      </c>
      <c r="D419" s="91" t="s">
        <v>1206</v>
      </c>
      <c r="E419" s="80">
        <v>0.165</v>
      </c>
      <c r="F419" s="82">
        <f t="shared" si="7"/>
        <v>33</v>
      </c>
      <c r="G419" s="81">
        <v>0.4</v>
      </c>
      <c r="H419" s="82">
        <f t="shared" si="10"/>
        <v>80</v>
      </c>
      <c r="I419" s="96">
        <v>0.3</v>
      </c>
      <c r="J419" s="82">
        <f t="shared" si="8"/>
        <v>60</v>
      </c>
      <c r="K419" s="79" t="s">
        <v>982</v>
      </c>
      <c r="L419" s="79" t="s">
        <v>964</v>
      </c>
      <c r="M419" s="79"/>
      <c r="N419" s="79"/>
      <c r="O419" s="79"/>
      <c r="P419" s="79" t="s">
        <v>1054</v>
      </c>
      <c r="Q419" s="80" t="s">
        <v>324</v>
      </c>
      <c r="R419" s="79">
        <v>180</v>
      </c>
      <c r="S419" s="80"/>
      <c r="T419" s="83">
        <v>0.1171</v>
      </c>
      <c r="U419" s="103">
        <f>T419/R419*1000000</f>
        <v>650.5555555555554</v>
      </c>
      <c r="V419" s="136">
        <v>42767</v>
      </c>
      <c r="W419" s="136">
        <v>43009</v>
      </c>
      <c r="X419" s="79" t="s">
        <v>982</v>
      </c>
      <c r="Y419" s="79" t="s">
        <v>738</v>
      </c>
      <c r="Z419" s="80" t="s">
        <v>165</v>
      </c>
      <c r="AA419" s="81">
        <v>1</v>
      </c>
      <c r="AB419" s="82"/>
      <c r="AC419" s="83">
        <f t="shared" si="9"/>
        <v>0.15</v>
      </c>
      <c r="AD419" s="83">
        <v>150000</v>
      </c>
      <c r="AE419" s="90">
        <v>43132</v>
      </c>
      <c r="AF419" s="90">
        <v>43374</v>
      </c>
      <c r="AG419" s="79" t="s">
        <v>1207</v>
      </c>
      <c r="AH419" s="29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22"/>
      <c r="BZ419" s="122"/>
      <c r="CA419" s="122"/>
      <c r="CB419" s="122"/>
      <c r="CC419" s="122"/>
      <c r="CD419" s="122"/>
      <c r="CE419" s="122"/>
      <c r="CF419" s="122"/>
      <c r="CG419" s="122"/>
      <c r="CH419" s="122"/>
      <c r="CI419" s="122"/>
      <c r="CJ419" s="122"/>
      <c r="CK419" s="122"/>
      <c r="CL419" s="122"/>
      <c r="CM419" s="122"/>
      <c r="CN419" s="122"/>
      <c r="CO419" s="122"/>
      <c r="CP419" s="122"/>
      <c r="CQ419" s="122"/>
      <c r="CR419" s="122"/>
      <c r="CS419" s="123"/>
      <c r="CT419" s="123"/>
      <c r="CU419" s="123"/>
      <c r="CV419" s="123"/>
      <c r="CW419" s="123"/>
      <c r="CX419" s="123"/>
      <c r="CY419" s="123"/>
      <c r="CZ419" s="124"/>
      <c r="DA419" s="124"/>
      <c r="DB419" s="124"/>
      <c r="DC419" s="124"/>
      <c r="DD419" s="124"/>
      <c r="DE419" s="124"/>
      <c r="DF419" s="124"/>
      <c r="DG419" s="124"/>
      <c r="DH419" s="124"/>
      <c r="DI419" s="124"/>
      <c r="DJ419" s="124"/>
      <c r="DK419" s="124"/>
      <c r="DL419" s="124"/>
      <c r="DM419" s="124"/>
      <c r="DN419" s="124"/>
      <c r="DO419" s="124"/>
      <c r="DP419" s="124"/>
      <c r="DQ419" s="124"/>
      <c r="DR419" s="124"/>
      <c r="DS419" s="124"/>
      <c r="DT419" s="124"/>
      <c r="DU419" s="124"/>
      <c r="DV419" s="124"/>
      <c r="DW419" s="124"/>
      <c r="DX419" s="124"/>
      <c r="DY419" s="124"/>
      <c r="DZ419" s="124"/>
      <c r="EA419" s="124"/>
      <c r="EB419" s="124"/>
      <c r="EC419" s="124"/>
      <c r="ED419" s="124"/>
      <c r="EE419" s="124"/>
      <c r="EF419" s="124"/>
      <c r="EG419" s="124"/>
      <c r="EH419" s="124"/>
      <c r="EI419" s="124"/>
      <c r="EJ419" s="124"/>
      <c r="EK419" s="124"/>
      <c r="EL419" s="124"/>
      <c r="EM419" s="124"/>
      <c r="EN419" s="124"/>
      <c r="EO419" s="124"/>
      <c r="EP419" s="124"/>
      <c r="EQ419" s="124"/>
      <c r="ER419" s="124"/>
      <c r="ES419" s="124"/>
      <c r="ET419" s="124"/>
      <c r="EU419" s="124"/>
      <c r="EV419" s="124"/>
      <c r="EW419" s="124"/>
      <c r="EX419" s="124"/>
      <c r="EY419" s="124"/>
      <c r="EZ419" s="124"/>
      <c r="FA419" s="124"/>
      <c r="FB419" s="124"/>
      <c r="FC419" s="124"/>
      <c r="FD419" s="124"/>
      <c r="FE419" s="124"/>
      <c r="FF419" s="124"/>
      <c r="FG419" s="124"/>
      <c r="FH419" s="124"/>
      <c r="FI419" s="124"/>
      <c r="FJ419" s="124"/>
      <c r="FK419" s="124"/>
      <c r="FL419" s="124"/>
    </row>
    <row r="420" spans="1:168" s="31" customFormat="1" ht="38.25">
      <c r="A420" s="104">
        <v>59</v>
      </c>
      <c r="B420" s="79" t="s">
        <v>983</v>
      </c>
      <c r="C420" s="96">
        <v>2</v>
      </c>
      <c r="D420" s="91" t="s">
        <v>1208</v>
      </c>
      <c r="E420" s="80">
        <v>0.66</v>
      </c>
      <c r="F420" s="82">
        <f t="shared" si="7"/>
        <v>33</v>
      </c>
      <c r="G420" s="81">
        <v>1.6</v>
      </c>
      <c r="H420" s="82">
        <f t="shared" si="10"/>
        <v>80</v>
      </c>
      <c r="I420" s="96">
        <v>1.5</v>
      </c>
      <c r="J420" s="82">
        <f t="shared" si="8"/>
        <v>75</v>
      </c>
      <c r="K420" s="79" t="s">
        <v>984</v>
      </c>
      <c r="L420" s="79" t="s">
        <v>964</v>
      </c>
      <c r="M420" s="79"/>
      <c r="N420" s="79"/>
      <c r="O420" s="79"/>
      <c r="P420" s="79" t="s">
        <v>1054</v>
      </c>
      <c r="Q420" s="80" t="s">
        <v>324</v>
      </c>
      <c r="R420" s="79">
        <v>979</v>
      </c>
      <c r="S420" s="80"/>
      <c r="T420" s="83">
        <v>0.6369</v>
      </c>
      <c r="U420" s="103">
        <f>T420/R420*1000000</f>
        <v>650.5617977528091</v>
      </c>
      <c r="V420" s="136">
        <v>42767</v>
      </c>
      <c r="W420" s="136">
        <v>43009</v>
      </c>
      <c r="X420" s="79" t="s">
        <v>984</v>
      </c>
      <c r="Y420" s="79" t="s">
        <v>738</v>
      </c>
      <c r="Z420" s="80" t="s">
        <v>165</v>
      </c>
      <c r="AA420" s="81">
        <v>1</v>
      </c>
      <c r="AB420" s="82"/>
      <c r="AC420" s="83">
        <f t="shared" si="9"/>
        <v>0.15</v>
      </c>
      <c r="AD420" s="83">
        <v>150000</v>
      </c>
      <c r="AE420" s="90">
        <v>43132</v>
      </c>
      <c r="AF420" s="90">
        <v>43374</v>
      </c>
      <c r="AG420" s="79" t="s">
        <v>1209</v>
      </c>
      <c r="AH420" s="29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22"/>
      <c r="BZ420" s="122"/>
      <c r="CA420" s="122"/>
      <c r="CB420" s="122"/>
      <c r="CC420" s="122"/>
      <c r="CD420" s="122"/>
      <c r="CE420" s="122"/>
      <c r="CF420" s="122"/>
      <c r="CG420" s="122"/>
      <c r="CH420" s="122"/>
      <c r="CI420" s="122"/>
      <c r="CJ420" s="122"/>
      <c r="CK420" s="122"/>
      <c r="CL420" s="122"/>
      <c r="CM420" s="122"/>
      <c r="CN420" s="122"/>
      <c r="CO420" s="122"/>
      <c r="CP420" s="122"/>
      <c r="CQ420" s="122"/>
      <c r="CR420" s="122"/>
      <c r="CS420" s="123"/>
      <c r="CT420" s="123"/>
      <c r="CU420" s="123"/>
      <c r="CV420" s="123"/>
      <c r="CW420" s="123"/>
      <c r="CX420" s="123"/>
      <c r="CY420" s="123"/>
      <c r="CZ420" s="124"/>
      <c r="DA420" s="124"/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4"/>
      <c r="DL420" s="124"/>
      <c r="DM420" s="124"/>
      <c r="DN420" s="124"/>
      <c r="DO420" s="124"/>
      <c r="DP420" s="124"/>
      <c r="DQ420" s="124"/>
      <c r="DR420" s="124"/>
      <c r="DS420" s="124"/>
      <c r="DT420" s="124"/>
      <c r="DU420" s="124"/>
      <c r="DV420" s="124"/>
      <c r="DW420" s="124"/>
      <c r="DX420" s="124"/>
      <c r="DY420" s="124"/>
      <c r="DZ420" s="124"/>
      <c r="EA420" s="124"/>
      <c r="EB420" s="124"/>
      <c r="EC420" s="124"/>
      <c r="ED420" s="124"/>
      <c r="EE420" s="124"/>
      <c r="EF420" s="124"/>
      <c r="EG420" s="124"/>
      <c r="EH420" s="124"/>
      <c r="EI420" s="124"/>
      <c r="EJ420" s="124"/>
      <c r="EK420" s="124"/>
      <c r="EL420" s="124"/>
      <c r="EM420" s="124"/>
      <c r="EN420" s="124"/>
      <c r="EO420" s="124"/>
      <c r="EP420" s="124"/>
      <c r="EQ420" s="124"/>
      <c r="ER420" s="124"/>
      <c r="ES420" s="124"/>
      <c r="ET420" s="124"/>
      <c r="EU420" s="124"/>
      <c r="EV420" s="124"/>
      <c r="EW420" s="124"/>
      <c r="EX420" s="124"/>
      <c r="EY420" s="124"/>
      <c r="EZ420" s="124"/>
      <c r="FA420" s="124"/>
      <c r="FB420" s="124"/>
      <c r="FC420" s="124"/>
      <c r="FD420" s="124"/>
      <c r="FE420" s="124"/>
      <c r="FF420" s="124"/>
      <c r="FG420" s="124"/>
      <c r="FH420" s="124"/>
      <c r="FI420" s="124"/>
      <c r="FJ420" s="124"/>
      <c r="FK420" s="124"/>
      <c r="FL420" s="124"/>
    </row>
    <row r="421" spans="1:168" s="31" customFormat="1" ht="25.5">
      <c r="A421" s="95">
        <v>60</v>
      </c>
      <c r="B421" s="79" t="s">
        <v>985</v>
      </c>
      <c r="C421" s="96">
        <v>1</v>
      </c>
      <c r="D421" s="91" t="s">
        <v>1210</v>
      </c>
      <c r="E421" s="80">
        <v>0.33</v>
      </c>
      <c r="F421" s="82">
        <f t="shared" si="7"/>
        <v>33</v>
      </c>
      <c r="G421" s="81">
        <v>0.8</v>
      </c>
      <c r="H421" s="82">
        <f t="shared" si="10"/>
        <v>80</v>
      </c>
      <c r="I421" s="96">
        <v>0.8</v>
      </c>
      <c r="J421" s="82">
        <f t="shared" si="8"/>
        <v>80</v>
      </c>
      <c r="K421" s="79" t="s">
        <v>986</v>
      </c>
      <c r="L421" s="79" t="s">
        <v>964</v>
      </c>
      <c r="M421" s="79"/>
      <c r="N421" s="79"/>
      <c r="O421" s="79"/>
      <c r="P421" s="79"/>
      <c r="Q421" s="80"/>
      <c r="R421" s="79"/>
      <c r="S421" s="80"/>
      <c r="T421" s="83"/>
      <c r="U421" s="103"/>
      <c r="V421" s="136">
        <v>42767</v>
      </c>
      <c r="W421" s="136">
        <v>43009</v>
      </c>
      <c r="X421" s="79" t="s">
        <v>986</v>
      </c>
      <c r="Y421" s="79" t="s">
        <v>738</v>
      </c>
      <c r="Z421" s="80" t="s">
        <v>165</v>
      </c>
      <c r="AA421" s="81">
        <v>1</v>
      </c>
      <c r="AB421" s="82"/>
      <c r="AC421" s="83">
        <f t="shared" si="9"/>
        <v>0.15</v>
      </c>
      <c r="AD421" s="83">
        <v>150000</v>
      </c>
      <c r="AE421" s="90">
        <v>43132</v>
      </c>
      <c r="AF421" s="90">
        <v>43374</v>
      </c>
      <c r="AG421" s="79" t="s">
        <v>1211</v>
      </c>
      <c r="AH421" s="29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122"/>
      <c r="CA421" s="122"/>
      <c r="CB421" s="122"/>
      <c r="CC421" s="122"/>
      <c r="CD421" s="122"/>
      <c r="CE421" s="122"/>
      <c r="CF421" s="122"/>
      <c r="CG421" s="122"/>
      <c r="CH421" s="122"/>
      <c r="CI421" s="122"/>
      <c r="CJ421" s="122"/>
      <c r="CK421" s="122"/>
      <c r="CL421" s="122"/>
      <c r="CM421" s="122"/>
      <c r="CN421" s="122"/>
      <c r="CO421" s="122"/>
      <c r="CP421" s="122"/>
      <c r="CQ421" s="122"/>
      <c r="CR421" s="122"/>
      <c r="CS421" s="123"/>
      <c r="CT421" s="123"/>
      <c r="CU421" s="123"/>
      <c r="CV421" s="123"/>
      <c r="CW421" s="123"/>
      <c r="CX421" s="123"/>
      <c r="CY421" s="123"/>
      <c r="CZ421" s="124"/>
      <c r="DA421" s="124"/>
      <c r="DB421" s="124"/>
      <c r="DC421" s="124"/>
      <c r="DD421" s="124"/>
      <c r="DE421" s="124"/>
      <c r="DF421" s="124"/>
      <c r="DG421" s="124"/>
      <c r="DH421" s="124"/>
      <c r="DI421" s="124"/>
      <c r="DJ421" s="124"/>
      <c r="DK421" s="124"/>
      <c r="DL421" s="124"/>
      <c r="DM421" s="124"/>
      <c r="DN421" s="124"/>
      <c r="DO421" s="124"/>
      <c r="DP421" s="124"/>
      <c r="DQ421" s="124"/>
      <c r="DR421" s="124"/>
      <c r="DS421" s="124"/>
      <c r="DT421" s="124"/>
      <c r="DU421" s="124"/>
      <c r="DV421" s="124"/>
      <c r="DW421" s="124"/>
      <c r="DX421" s="124"/>
      <c r="DY421" s="124"/>
      <c r="DZ421" s="124"/>
      <c r="EA421" s="124"/>
      <c r="EB421" s="124"/>
      <c r="EC421" s="124"/>
      <c r="ED421" s="124"/>
      <c r="EE421" s="124"/>
      <c r="EF421" s="124"/>
      <c r="EG421" s="124"/>
      <c r="EH421" s="124"/>
      <c r="EI421" s="124"/>
      <c r="EJ421" s="124"/>
      <c r="EK421" s="124"/>
      <c r="EL421" s="124"/>
      <c r="EM421" s="124"/>
      <c r="EN421" s="124"/>
      <c r="EO421" s="124"/>
      <c r="EP421" s="124"/>
      <c r="EQ421" s="124"/>
      <c r="ER421" s="124"/>
      <c r="ES421" s="124"/>
      <c r="ET421" s="124"/>
      <c r="EU421" s="124"/>
      <c r="EV421" s="124"/>
      <c r="EW421" s="124"/>
      <c r="EX421" s="124"/>
      <c r="EY421" s="124"/>
      <c r="EZ421" s="124"/>
      <c r="FA421" s="124"/>
      <c r="FB421" s="124"/>
      <c r="FC421" s="124"/>
      <c r="FD421" s="124"/>
      <c r="FE421" s="124"/>
      <c r="FF421" s="124"/>
      <c r="FG421" s="124"/>
      <c r="FH421" s="124"/>
      <c r="FI421" s="124"/>
      <c r="FJ421" s="124"/>
      <c r="FK421" s="124"/>
      <c r="FL421" s="124"/>
    </row>
    <row r="422" spans="1:168" s="31" customFormat="1" ht="25.5">
      <c r="A422" s="95">
        <v>61</v>
      </c>
      <c r="B422" s="79" t="s">
        <v>387</v>
      </c>
      <c r="C422" s="96">
        <v>1</v>
      </c>
      <c r="D422" s="91" t="s">
        <v>1212</v>
      </c>
      <c r="E422" s="80">
        <v>0.33</v>
      </c>
      <c r="F422" s="82">
        <f t="shared" si="7"/>
        <v>33</v>
      </c>
      <c r="G422" s="81">
        <v>0.8</v>
      </c>
      <c r="H422" s="82">
        <f t="shared" si="10"/>
        <v>80</v>
      </c>
      <c r="I422" s="96">
        <v>0.77</v>
      </c>
      <c r="J422" s="82">
        <f t="shared" si="8"/>
        <v>77</v>
      </c>
      <c r="K422" s="79" t="s">
        <v>987</v>
      </c>
      <c r="L422" s="79" t="s">
        <v>964</v>
      </c>
      <c r="M422" s="79"/>
      <c r="N422" s="79"/>
      <c r="O422" s="79"/>
      <c r="P422" s="79"/>
      <c r="Q422" s="80"/>
      <c r="R422" s="79"/>
      <c r="S422" s="80"/>
      <c r="T422" s="83"/>
      <c r="U422" s="103"/>
      <c r="V422" s="136">
        <v>42767</v>
      </c>
      <c r="W422" s="136">
        <v>43009</v>
      </c>
      <c r="X422" s="79" t="s">
        <v>987</v>
      </c>
      <c r="Y422" s="79" t="s">
        <v>738</v>
      </c>
      <c r="Z422" s="80" t="s">
        <v>165</v>
      </c>
      <c r="AA422" s="81">
        <v>1</v>
      </c>
      <c r="AB422" s="82"/>
      <c r="AC422" s="83">
        <f t="shared" si="9"/>
        <v>0.15</v>
      </c>
      <c r="AD422" s="83">
        <v>150000</v>
      </c>
      <c r="AE422" s="90">
        <v>43132</v>
      </c>
      <c r="AF422" s="90">
        <v>43374</v>
      </c>
      <c r="AG422" s="79" t="s">
        <v>1213</v>
      </c>
      <c r="AH422" s="29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2"/>
      <c r="CA422" s="122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2"/>
      <c r="CP422" s="122"/>
      <c r="CQ422" s="122"/>
      <c r="CR422" s="122"/>
      <c r="CS422" s="123"/>
      <c r="CT422" s="123"/>
      <c r="CU422" s="123"/>
      <c r="CV422" s="123"/>
      <c r="CW422" s="123"/>
      <c r="CX422" s="123"/>
      <c r="CY422" s="123"/>
      <c r="CZ422" s="124"/>
      <c r="DA422" s="124"/>
      <c r="DB422" s="124"/>
      <c r="DC422" s="124"/>
      <c r="DD422" s="124"/>
      <c r="DE422" s="124"/>
      <c r="DF422" s="124"/>
      <c r="DG422" s="124"/>
      <c r="DH422" s="124"/>
      <c r="DI422" s="124"/>
      <c r="DJ422" s="124"/>
      <c r="DK422" s="124"/>
      <c r="DL422" s="124"/>
      <c r="DM422" s="124"/>
      <c r="DN422" s="124"/>
      <c r="DO422" s="124"/>
      <c r="DP422" s="124"/>
      <c r="DQ422" s="124"/>
      <c r="DR422" s="124"/>
      <c r="DS422" s="124"/>
      <c r="DT422" s="124"/>
      <c r="DU422" s="124"/>
      <c r="DV422" s="124"/>
      <c r="DW422" s="124"/>
      <c r="DX422" s="124"/>
      <c r="DY422" s="124"/>
      <c r="DZ422" s="124"/>
      <c r="EA422" s="124"/>
      <c r="EB422" s="124"/>
      <c r="EC422" s="124"/>
      <c r="ED422" s="124"/>
      <c r="EE422" s="124"/>
      <c r="EF422" s="124"/>
      <c r="EG422" s="124"/>
      <c r="EH422" s="124"/>
      <c r="EI422" s="124"/>
      <c r="EJ422" s="124"/>
      <c r="EK422" s="124"/>
      <c r="EL422" s="124"/>
      <c r="EM422" s="124"/>
      <c r="EN422" s="124"/>
      <c r="EO422" s="124"/>
      <c r="EP422" s="124"/>
      <c r="EQ422" s="124"/>
      <c r="ER422" s="124"/>
      <c r="ES422" s="124"/>
      <c r="ET422" s="124"/>
      <c r="EU422" s="124"/>
      <c r="EV422" s="124"/>
      <c r="EW422" s="124"/>
      <c r="EX422" s="124"/>
      <c r="EY422" s="124"/>
      <c r="EZ422" s="124"/>
      <c r="FA422" s="124"/>
      <c r="FB422" s="124"/>
      <c r="FC422" s="124"/>
      <c r="FD422" s="124"/>
      <c r="FE422" s="124"/>
      <c r="FF422" s="124"/>
      <c r="FG422" s="124"/>
      <c r="FH422" s="124"/>
      <c r="FI422" s="124"/>
      <c r="FJ422" s="124"/>
      <c r="FK422" s="124"/>
      <c r="FL422" s="124"/>
    </row>
    <row r="423" spans="1:168" s="31" customFormat="1" ht="25.5">
      <c r="A423" s="95">
        <v>62</v>
      </c>
      <c r="B423" s="79" t="s">
        <v>988</v>
      </c>
      <c r="C423" s="96">
        <v>1.1</v>
      </c>
      <c r="D423" s="91" t="s">
        <v>1214</v>
      </c>
      <c r="E423" s="80">
        <v>0.363</v>
      </c>
      <c r="F423" s="82">
        <f t="shared" si="7"/>
        <v>32.99999999999999</v>
      </c>
      <c r="G423" s="81">
        <v>0.88</v>
      </c>
      <c r="H423" s="82">
        <f t="shared" si="10"/>
        <v>80</v>
      </c>
      <c r="I423" s="96">
        <v>0.8</v>
      </c>
      <c r="J423" s="82">
        <f t="shared" si="8"/>
        <v>72.72727272727273</v>
      </c>
      <c r="K423" s="79" t="s">
        <v>989</v>
      </c>
      <c r="L423" s="79" t="s">
        <v>964</v>
      </c>
      <c r="M423" s="79"/>
      <c r="N423" s="79"/>
      <c r="O423" s="79"/>
      <c r="P423" s="79"/>
      <c r="Q423" s="80"/>
      <c r="R423" s="79"/>
      <c r="S423" s="80"/>
      <c r="T423" s="83"/>
      <c r="U423" s="103"/>
      <c r="V423" s="136">
        <v>42767</v>
      </c>
      <c r="W423" s="136">
        <v>43009</v>
      </c>
      <c r="X423" s="79" t="s">
        <v>989</v>
      </c>
      <c r="Y423" s="79" t="s">
        <v>738</v>
      </c>
      <c r="Z423" s="80" t="s">
        <v>165</v>
      </c>
      <c r="AA423" s="81">
        <v>1</v>
      </c>
      <c r="AB423" s="82"/>
      <c r="AC423" s="83">
        <f t="shared" si="9"/>
        <v>0.15</v>
      </c>
      <c r="AD423" s="83">
        <v>150000</v>
      </c>
      <c r="AE423" s="90">
        <v>43132</v>
      </c>
      <c r="AF423" s="90">
        <v>43374</v>
      </c>
      <c r="AG423" s="79" t="s">
        <v>1213</v>
      </c>
      <c r="AH423" s="29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  <c r="BH423" s="122"/>
      <c r="BI423" s="122"/>
      <c r="BJ423" s="122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2"/>
      <c r="CA423" s="122"/>
      <c r="CB423" s="122"/>
      <c r="CC423" s="122"/>
      <c r="CD423" s="122"/>
      <c r="CE423" s="122"/>
      <c r="CF423" s="122"/>
      <c r="CG423" s="122"/>
      <c r="CH423" s="122"/>
      <c r="CI423" s="122"/>
      <c r="CJ423" s="122"/>
      <c r="CK423" s="122"/>
      <c r="CL423" s="122"/>
      <c r="CM423" s="122"/>
      <c r="CN423" s="122"/>
      <c r="CO423" s="122"/>
      <c r="CP423" s="122"/>
      <c r="CQ423" s="122"/>
      <c r="CR423" s="122"/>
      <c r="CS423" s="123"/>
      <c r="CT423" s="123"/>
      <c r="CU423" s="123"/>
      <c r="CV423" s="123"/>
      <c r="CW423" s="123"/>
      <c r="CX423" s="123"/>
      <c r="CY423" s="123"/>
      <c r="CZ423" s="124"/>
      <c r="DA423" s="124"/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4"/>
      <c r="DL423" s="124"/>
      <c r="DM423" s="124"/>
      <c r="DN423" s="124"/>
      <c r="DO423" s="124"/>
      <c r="DP423" s="124"/>
      <c r="DQ423" s="124"/>
      <c r="DR423" s="124"/>
      <c r="DS423" s="124"/>
      <c r="DT423" s="124"/>
      <c r="DU423" s="124"/>
      <c r="DV423" s="124"/>
      <c r="DW423" s="124"/>
      <c r="DX423" s="124"/>
      <c r="DY423" s="124"/>
      <c r="DZ423" s="124"/>
      <c r="EA423" s="124"/>
      <c r="EB423" s="124"/>
      <c r="EC423" s="124"/>
      <c r="ED423" s="124"/>
      <c r="EE423" s="124"/>
      <c r="EF423" s="124"/>
      <c r="EG423" s="124"/>
      <c r="EH423" s="124"/>
      <c r="EI423" s="124"/>
      <c r="EJ423" s="124"/>
      <c r="EK423" s="124"/>
      <c r="EL423" s="124"/>
      <c r="EM423" s="124"/>
      <c r="EN423" s="124"/>
      <c r="EO423" s="124"/>
      <c r="EP423" s="124"/>
      <c r="EQ423" s="124"/>
      <c r="ER423" s="124"/>
      <c r="ES423" s="124"/>
      <c r="ET423" s="124"/>
      <c r="EU423" s="124"/>
      <c r="EV423" s="124"/>
      <c r="EW423" s="124"/>
      <c r="EX423" s="124"/>
      <c r="EY423" s="124"/>
      <c r="EZ423" s="124"/>
      <c r="FA423" s="124"/>
      <c r="FB423" s="124"/>
      <c r="FC423" s="124"/>
      <c r="FD423" s="124"/>
      <c r="FE423" s="124"/>
      <c r="FF423" s="124"/>
      <c r="FG423" s="124"/>
      <c r="FH423" s="124"/>
      <c r="FI423" s="124"/>
      <c r="FJ423" s="124"/>
      <c r="FK423" s="124"/>
      <c r="FL423" s="124"/>
    </row>
    <row r="424" spans="1:168" s="31" customFormat="1" ht="25.5">
      <c r="A424" s="95">
        <v>63</v>
      </c>
      <c r="B424" s="79" t="s">
        <v>990</v>
      </c>
      <c r="C424" s="96">
        <v>0.5</v>
      </c>
      <c r="D424" s="91" t="s">
        <v>1215</v>
      </c>
      <c r="E424" s="80">
        <v>0.165</v>
      </c>
      <c r="F424" s="82">
        <f t="shared" si="7"/>
        <v>33</v>
      </c>
      <c r="G424" s="81">
        <v>0.4</v>
      </c>
      <c r="H424" s="82">
        <f t="shared" si="10"/>
        <v>80</v>
      </c>
      <c r="I424" s="96">
        <v>0.35</v>
      </c>
      <c r="J424" s="82">
        <f t="shared" si="8"/>
        <v>70</v>
      </c>
      <c r="K424" s="79" t="s">
        <v>991</v>
      </c>
      <c r="L424" s="79" t="s">
        <v>964</v>
      </c>
      <c r="M424" s="79"/>
      <c r="N424" s="79"/>
      <c r="O424" s="79"/>
      <c r="P424" s="79"/>
      <c r="Q424" s="80"/>
      <c r="R424" s="79"/>
      <c r="S424" s="80"/>
      <c r="T424" s="83"/>
      <c r="U424" s="103"/>
      <c r="V424" s="136">
        <v>42767</v>
      </c>
      <c r="W424" s="136">
        <v>43009</v>
      </c>
      <c r="X424" s="79" t="s">
        <v>991</v>
      </c>
      <c r="Y424" s="79" t="s">
        <v>738</v>
      </c>
      <c r="Z424" s="80" t="s">
        <v>165</v>
      </c>
      <c r="AA424" s="81">
        <v>2</v>
      </c>
      <c r="AB424" s="82"/>
      <c r="AC424" s="83">
        <f t="shared" si="9"/>
        <v>0.3</v>
      </c>
      <c r="AD424" s="83">
        <v>150000</v>
      </c>
      <c r="AE424" s="90">
        <v>43132</v>
      </c>
      <c r="AF424" s="90">
        <v>43374</v>
      </c>
      <c r="AG424" s="79" t="s">
        <v>1216</v>
      </c>
      <c r="AH424" s="29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22"/>
      <c r="AZ424" s="122"/>
      <c r="BA424" s="122"/>
      <c r="BB424" s="122"/>
      <c r="BC424" s="122"/>
      <c r="BD424" s="122"/>
      <c r="BE424" s="122"/>
      <c r="BF424" s="122"/>
      <c r="BG424" s="122"/>
      <c r="BH424" s="122"/>
      <c r="BI424" s="122"/>
      <c r="BJ424" s="122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2"/>
      <c r="CA424" s="122"/>
      <c r="CB424" s="122"/>
      <c r="CC424" s="122"/>
      <c r="CD424" s="122"/>
      <c r="CE424" s="122"/>
      <c r="CF424" s="122"/>
      <c r="CG424" s="122"/>
      <c r="CH424" s="122"/>
      <c r="CI424" s="122"/>
      <c r="CJ424" s="122"/>
      <c r="CK424" s="122"/>
      <c r="CL424" s="122"/>
      <c r="CM424" s="122"/>
      <c r="CN424" s="122"/>
      <c r="CO424" s="122"/>
      <c r="CP424" s="122"/>
      <c r="CQ424" s="122"/>
      <c r="CR424" s="122"/>
      <c r="CS424" s="123"/>
      <c r="CT424" s="123"/>
      <c r="CU424" s="123"/>
      <c r="CV424" s="123"/>
      <c r="CW424" s="123"/>
      <c r="CX424" s="123"/>
      <c r="CY424" s="123"/>
      <c r="CZ424" s="124"/>
      <c r="DA424" s="124"/>
      <c r="DB424" s="124"/>
      <c r="DC424" s="124"/>
      <c r="DD424" s="124"/>
      <c r="DE424" s="124"/>
      <c r="DF424" s="124"/>
      <c r="DG424" s="124"/>
      <c r="DH424" s="124"/>
      <c r="DI424" s="124"/>
      <c r="DJ424" s="124"/>
      <c r="DK424" s="124"/>
      <c r="DL424" s="124"/>
      <c r="DM424" s="124"/>
      <c r="DN424" s="124"/>
      <c r="DO424" s="124"/>
      <c r="DP424" s="124"/>
      <c r="DQ424" s="124"/>
      <c r="DR424" s="124"/>
      <c r="DS424" s="124"/>
      <c r="DT424" s="124"/>
      <c r="DU424" s="124"/>
      <c r="DV424" s="124"/>
      <c r="DW424" s="124"/>
      <c r="DX424" s="124"/>
      <c r="DY424" s="124"/>
      <c r="DZ424" s="124"/>
      <c r="EA424" s="124"/>
      <c r="EB424" s="124"/>
      <c r="EC424" s="124"/>
      <c r="ED424" s="124"/>
      <c r="EE424" s="124"/>
      <c r="EF424" s="124"/>
      <c r="EG424" s="124"/>
      <c r="EH424" s="124"/>
      <c r="EI424" s="124"/>
      <c r="EJ424" s="124"/>
      <c r="EK424" s="124"/>
      <c r="EL424" s="124"/>
      <c r="EM424" s="124"/>
      <c r="EN424" s="124"/>
      <c r="EO424" s="124"/>
      <c r="EP424" s="124"/>
      <c r="EQ424" s="124"/>
      <c r="ER424" s="124"/>
      <c r="ES424" s="124"/>
      <c r="ET424" s="124"/>
      <c r="EU424" s="124"/>
      <c r="EV424" s="124"/>
      <c r="EW424" s="124"/>
      <c r="EX424" s="124"/>
      <c r="EY424" s="124"/>
      <c r="EZ424" s="124"/>
      <c r="FA424" s="124"/>
      <c r="FB424" s="124"/>
      <c r="FC424" s="124"/>
      <c r="FD424" s="124"/>
      <c r="FE424" s="124"/>
      <c r="FF424" s="124"/>
      <c r="FG424" s="124"/>
      <c r="FH424" s="124"/>
      <c r="FI424" s="124"/>
      <c r="FJ424" s="124"/>
      <c r="FK424" s="124"/>
      <c r="FL424" s="124"/>
    </row>
    <row r="425" spans="1:168" s="31" customFormat="1" ht="25.5">
      <c r="A425" s="95">
        <v>64</v>
      </c>
      <c r="B425" s="79" t="s">
        <v>992</v>
      </c>
      <c r="C425" s="96">
        <v>1</v>
      </c>
      <c r="D425" s="91" t="s">
        <v>1217</v>
      </c>
      <c r="E425" s="80">
        <v>0.33</v>
      </c>
      <c r="F425" s="82">
        <f t="shared" si="7"/>
        <v>33</v>
      </c>
      <c r="G425" s="81">
        <v>0.8</v>
      </c>
      <c r="H425" s="82">
        <f t="shared" si="10"/>
        <v>80</v>
      </c>
      <c r="I425" s="96">
        <v>0.35</v>
      </c>
      <c r="J425" s="82">
        <f t="shared" si="8"/>
        <v>35</v>
      </c>
      <c r="K425" s="79" t="s">
        <v>993</v>
      </c>
      <c r="L425" s="79" t="s">
        <v>964</v>
      </c>
      <c r="M425" s="79"/>
      <c r="N425" s="79"/>
      <c r="O425" s="79"/>
      <c r="P425" s="79" t="s">
        <v>1054</v>
      </c>
      <c r="Q425" s="80" t="s">
        <v>324</v>
      </c>
      <c r="R425" s="79">
        <v>532</v>
      </c>
      <c r="S425" s="80"/>
      <c r="T425" s="83">
        <v>0.3461</v>
      </c>
      <c r="U425" s="103">
        <f>T425/R425*1000000</f>
        <v>650.5639097744362</v>
      </c>
      <c r="V425" s="136">
        <v>42767</v>
      </c>
      <c r="W425" s="136">
        <v>43009</v>
      </c>
      <c r="X425" s="79" t="s">
        <v>993</v>
      </c>
      <c r="Y425" s="79" t="s">
        <v>738</v>
      </c>
      <c r="Z425" s="80" t="s">
        <v>165</v>
      </c>
      <c r="AA425" s="81">
        <v>1</v>
      </c>
      <c r="AB425" s="82"/>
      <c r="AC425" s="83">
        <f t="shared" si="9"/>
        <v>0.15</v>
      </c>
      <c r="AD425" s="83">
        <v>150000</v>
      </c>
      <c r="AE425" s="90">
        <v>43132</v>
      </c>
      <c r="AF425" s="90">
        <v>43374</v>
      </c>
      <c r="AG425" s="79" t="s">
        <v>1160</v>
      </c>
      <c r="AH425" s="29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22"/>
      <c r="AZ425" s="122"/>
      <c r="BA425" s="122"/>
      <c r="BB425" s="122"/>
      <c r="BC425" s="122"/>
      <c r="BD425" s="122"/>
      <c r="BE425" s="122"/>
      <c r="BF425" s="122"/>
      <c r="BG425" s="122"/>
      <c r="BH425" s="122"/>
      <c r="BI425" s="122"/>
      <c r="BJ425" s="122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2"/>
      <c r="CA425" s="122"/>
      <c r="CB425" s="122"/>
      <c r="CC425" s="122"/>
      <c r="CD425" s="122"/>
      <c r="CE425" s="122"/>
      <c r="CF425" s="122"/>
      <c r="CG425" s="122"/>
      <c r="CH425" s="122"/>
      <c r="CI425" s="122"/>
      <c r="CJ425" s="122"/>
      <c r="CK425" s="122"/>
      <c r="CL425" s="122"/>
      <c r="CM425" s="122"/>
      <c r="CN425" s="122"/>
      <c r="CO425" s="122"/>
      <c r="CP425" s="122"/>
      <c r="CQ425" s="122"/>
      <c r="CR425" s="122"/>
      <c r="CS425" s="123"/>
      <c r="CT425" s="123"/>
      <c r="CU425" s="123"/>
      <c r="CV425" s="123"/>
      <c r="CW425" s="123"/>
      <c r="CX425" s="123"/>
      <c r="CY425" s="123"/>
      <c r="CZ425" s="124"/>
      <c r="DA425" s="124"/>
      <c r="DB425" s="124"/>
      <c r="DC425" s="124"/>
      <c r="DD425" s="124"/>
      <c r="DE425" s="124"/>
      <c r="DF425" s="124"/>
      <c r="DG425" s="124"/>
      <c r="DH425" s="124"/>
      <c r="DI425" s="124"/>
      <c r="DJ425" s="124"/>
      <c r="DK425" s="124"/>
      <c r="DL425" s="124"/>
      <c r="DM425" s="124"/>
      <c r="DN425" s="124"/>
      <c r="DO425" s="124"/>
      <c r="DP425" s="124"/>
      <c r="DQ425" s="124"/>
      <c r="DR425" s="124"/>
      <c r="DS425" s="124"/>
      <c r="DT425" s="124"/>
      <c r="DU425" s="124"/>
      <c r="DV425" s="124"/>
      <c r="DW425" s="124"/>
      <c r="DX425" s="124"/>
      <c r="DY425" s="124"/>
      <c r="DZ425" s="124"/>
      <c r="EA425" s="124"/>
      <c r="EB425" s="124"/>
      <c r="EC425" s="124"/>
      <c r="ED425" s="124"/>
      <c r="EE425" s="124"/>
      <c r="EF425" s="124"/>
      <c r="EG425" s="124"/>
      <c r="EH425" s="124"/>
      <c r="EI425" s="124"/>
      <c r="EJ425" s="124"/>
      <c r="EK425" s="124"/>
      <c r="EL425" s="124"/>
      <c r="EM425" s="124"/>
      <c r="EN425" s="124"/>
      <c r="EO425" s="124"/>
      <c r="EP425" s="124"/>
      <c r="EQ425" s="124"/>
      <c r="ER425" s="124"/>
      <c r="ES425" s="124"/>
      <c r="ET425" s="124"/>
      <c r="EU425" s="124"/>
      <c r="EV425" s="124"/>
      <c r="EW425" s="124"/>
      <c r="EX425" s="124"/>
      <c r="EY425" s="124"/>
      <c r="EZ425" s="124"/>
      <c r="FA425" s="124"/>
      <c r="FB425" s="124"/>
      <c r="FC425" s="124"/>
      <c r="FD425" s="124"/>
      <c r="FE425" s="124"/>
      <c r="FF425" s="124"/>
      <c r="FG425" s="124"/>
      <c r="FH425" s="124"/>
      <c r="FI425" s="124"/>
      <c r="FJ425" s="124"/>
      <c r="FK425" s="124"/>
      <c r="FL425" s="124"/>
    </row>
    <row r="426" spans="1:168" s="31" customFormat="1" ht="51">
      <c r="A426" s="95">
        <v>65</v>
      </c>
      <c r="B426" s="79" t="s">
        <v>994</v>
      </c>
      <c r="C426" s="96">
        <v>3</v>
      </c>
      <c r="D426" s="91" t="s">
        <v>1218</v>
      </c>
      <c r="E426" s="80">
        <v>0.99</v>
      </c>
      <c r="F426" s="82">
        <f t="shared" si="7"/>
        <v>33</v>
      </c>
      <c r="G426" s="81">
        <v>2.4</v>
      </c>
      <c r="H426" s="82">
        <f t="shared" si="10"/>
        <v>80</v>
      </c>
      <c r="I426" s="96">
        <v>2.4</v>
      </c>
      <c r="J426" s="82">
        <f t="shared" si="8"/>
        <v>80</v>
      </c>
      <c r="K426" s="79" t="s">
        <v>995</v>
      </c>
      <c r="L426" s="79" t="s">
        <v>964</v>
      </c>
      <c r="M426" s="79"/>
      <c r="N426" s="79"/>
      <c r="O426" s="79"/>
      <c r="P426" s="79"/>
      <c r="Q426" s="80"/>
      <c r="R426" s="79"/>
      <c r="S426" s="80"/>
      <c r="T426" s="83"/>
      <c r="U426" s="103"/>
      <c r="V426" s="136">
        <v>42767</v>
      </c>
      <c r="W426" s="136">
        <v>43009</v>
      </c>
      <c r="X426" s="79" t="s">
        <v>757</v>
      </c>
      <c r="Y426" s="79" t="s">
        <v>738</v>
      </c>
      <c r="Z426" s="80" t="s">
        <v>165</v>
      </c>
      <c r="AA426" s="81">
        <v>3</v>
      </c>
      <c r="AB426" s="82"/>
      <c r="AC426" s="83">
        <f t="shared" si="9"/>
        <v>0.45</v>
      </c>
      <c r="AD426" s="83">
        <v>150000</v>
      </c>
      <c r="AE426" s="90">
        <v>43132</v>
      </c>
      <c r="AF426" s="90">
        <v>43374</v>
      </c>
      <c r="AG426" s="79" t="s">
        <v>758</v>
      </c>
      <c r="AH426" s="29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22"/>
      <c r="AZ426" s="122"/>
      <c r="BA426" s="122"/>
      <c r="BB426" s="122"/>
      <c r="BC426" s="122"/>
      <c r="BD426" s="122"/>
      <c r="BE426" s="122"/>
      <c r="BF426" s="122"/>
      <c r="BG426" s="122"/>
      <c r="BH426" s="122"/>
      <c r="BI426" s="122"/>
      <c r="BJ426" s="122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2"/>
      <c r="CA426" s="122"/>
      <c r="CB426" s="122"/>
      <c r="CC426" s="122"/>
      <c r="CD426" s="122"/>
      <c r="CE426" s="122"/>
      <c r="CF426" s="122"/>
      <c r="CG426" s="122"/>
      <c r="CH426" s="122"/>
      <c r="CI426" s="122"/>
      <c r="CJ426" s="122"/>
      <c r="CK426" s="122"/>
      <c r="CL426" s="122"/>
      <c r="CM426" s="122"/>
      <c r="CN426" s="122"/>
      <c r="CO426" s="122"/>
      <c r="CP426" s="122"/>
      <c r="CQ426" s="122"/>
      <c r="CR426" s="122"/>
      <c r="CS426" s="123"/>
      <c r="CT426" s="123"/>
      <c r="CU426" s="123"/>
      <c r="CV426" s="123"/>
      <c r="CW426" s="123"/>
      <c r="CX426" s="123"/>
      <c r="CY426" s="123"/>
      <c r="CZ426" s="124"/>
      <c r="DA426" s="124"/>
      <c r="DB426" s="124"/>
      <c r="DC426" s="124"/>
      <c r="DD426" s="124"/>
      <c r="DE426" s="124"/>
      <c r="DF426" s="124"/>
      <c r="DG426" s="124"/>
      <c r="DH426" s="124"/>
      <c r="DI426" s="124"/>
      <c r="DJ426" s="124"/>
      <c r="DK426" s="124"/>
      <c r="DL426" s="124"/>
      <c r="DM426" s="124"/>
      <c r="DN426" s="124"/>
      <c r="DO426" s="124"/>
      <c r="DP426" s="124"/>
      <c r="DQ426" s="124"/>
      <c r="DR426" s="124"/>
      <c r="DS426" s="124"/>
      <c r="DT426" s="124"/>
      <c r="DU426" s="124"/>
      <c r="DV426" s="124"/>
      <c r="DW426" s="124"/>
      <c r="DX426" s="124"/>
      <c r="DY426" s="124"/>
      <c r="DZ426" s="124"/>
      <c r="EA426" s="124"/>
      <c r="EB426" s="124"/>
      <c r="EC426" s="124"/>
      <c r="ED426" s="124"/>
      <c r="EE426" s="124"/>
      <c r="EF426" s="124"/>
      <c r="EG426" s="124"/>
      <c r="EH426" s="124"/>
      <c r="EI426" s="124"/>
      <c r="EJ426" s="124"/>
      <c r="EK426" s="124"/>
      <c r="EL426" s="124"/>
      <c r="EM426" s="124"/>
      <c r="EN426" s="124"/>
      <c r="EO426" s="124"/>
      <c r="EP426" s="124"/>
      <c r="EQ426" s="124"/>
      <c r="ER426" s="124"/>
      <c r="ES426" s="124"/>
      <c r="ET426" s="124"/>
      <c r="EU426" s="124"/>
      <c r="EV426" s="124"/>
      <c r="EW426" s="124"/>
      <c r="EX426" s="124"/>
      <c r="EY426" s="124"/>
      <c r="EZ426" s="124"/>
      <c r="FA426" s="124"/>
      <c r="FB426" s="124"/>
      <c r="FC426" s="124"/>
      <c r="FD426" s="124"/>
      <c r="FE426" s="124"/>
      <c r="FF426" s="124"/>
      <c r="FG426" s="124"/>
      <c r="FH426" s="124"/>
      <c r="FI426" s="124"/>
      <c r="FJ426" s="124"/>
      <c r="FK426" s="124"/>
      <c r="FL426" s="124"/>
    </row>
    <row r="427" spans="1:168" s="31" customFormat="1" ht="38.25">
      <c r="A427" s="95">
        <v>66</v>
      </c>
      <c r="B427" s="79" t="s">
        <v>939</v>
      </c>
      <c r="C427" s="96">
        <v>3</v>
      </c>
      <c r="D427" s="91" t="s">
        <v>1219</v>
      </c>
      <c r="E427" s="80">
        <v>0.99</v>
      </c>
      <c r="F427" s="82">
        <f t="shared" si="7"/>
        <v>33</v>
      </c>
      <c r="G427" s="81">
        <v>2.4</v>
      </c>
      <c r="H427" s="82">
        <f t="shared" si="10"/>
        <v>80</v>
      </c>
      <c r="I427" s="81">
        <v>2.7</v>
      </c>
      <c r="J427" s="82">
        <f t="shared" si="8"/>
        <v>90</v>
      </c>
      <c r="K427" s="79" t="s">
        <v>996</v>
      </c>
      <c r="L427" s="79" t="s">
        <v>964</v>
      </c>
      <c r="M427" s="79"/>
      <c r="N427" s="79"/>
      <c r="O427" s="79"/>
      <c r="P427" s="79"/>
      <c r="Q427" s="80"/>
      <c r="R427" s="79"/>
      <c r="S427" s="80"/>
      <c r="T427" s="83"/>
      <c r="U427" s="103"/>
      <c r="V427" s="136">
        <v>42767</v>
      </c>
      <c r="W427" s="136">
        <v>43009</v>
      </c>
      <c r="X427" s="79" t="s">
        <v>996</v>
      </c>
      <c r="Y427" s="79" t="s">
        <v>738</v>
      </c>
      <c r="Z427" s="80" t="s">
        <v>165</v>
      </c>
      <c r="AA427" s="81">
        <v>2</v>
      </c>
      <c r="AB427" s="82"/>
      <c r="AC427" s="83">
        <f t="shared" si="9"/>
        <v>0.3</v>
      </c>
      <c r="AD427" s="83">
        <v>150000</v>
      </c>
      <c r="AE427" s="90">
        <v>43132</v>
      </c>
      <c r="AF427" s="90">
        <v>43374</v>
      </c>
      <c r="AG427" s="79" t="s">
        <v>1160</v>
      </c>
      <c r="AH427" s="29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2"/>
      <c r="AX427" s="122"/>
      <c r="AY427" s="122"/>
      <c r="AZ427" s="122"/>
      <c r="BA427" s="122"/>
      <c r="BB427" s="122"/>
      <c r="BC427" s="122"/>
      <c r="BD427" s="122"/>
      <c r="BE427" s="122"/>
      <c r="BF427" s="122"/>
      <c r="BG427" s="122"/>
      <c r="BH427" s="122"/>
      <c r="BI427" s="122"/>
      <c r="BJ427" s="122"/>
      <c r="BK427" s="122"/>
      <c r="BL427" s="122"/>
      <c r="BM427" s="122"/>
      <c r="BN427" s="122"/>
      <c r="BO427" s="122"/>
      <c r="BP427" s="122"/>
      <c r="BQ427" s="122"/>
      <c r="BR427" s="122"/>
      <c r="BS427" s="122"/>
      <c r="BT427" s="122"/>
      <c r="BU427" s="122"/>
      <c r="BV427" s="122"/>
      <c r="BW427" s="122"/>
      <c r="BX427" s="122"/>
      <c r="BY427" s="122"/>
      <c r="BZ427" s="122"/>
      <c r="CA427" s="122"/>
      <c r="CB427" s="122"/>
      <c r="CC427" s="122"/>
      <c r="CD427" s="122"/>
      <c r="CE427" s="122"/>
      <c r="CF427" s="122"/>
      <c r="CG427" s="122"/>
      <c r="CH427" s="122"/>
      <c r="CI427" s="122"/>
      <c r="CJ427" s="122"/>
      <c r="CK427" s="122"/>
      <c r="CL427" s="122"/>
      <c r="CM427" s="122"/>
      <c r="CN427" s="122"/>
      <c r="CO427" s="122"/>
      <c r="CP427" s="122"/>
      <c r="CQ427" s="122"/>
      <c r="CR427" s="122"/>
      <c r="CS427" s="123"/>
      <c r="CT427" s="123"/>
      <c r="CU427" s="123"/>
      <c r="CV427" s="123"/>
      <c r="CW427" s="123"/>
      <c r="CX427" s="123"/>
      <c r="CY427" s="123"/>
      <c r="CZ427" s="124"/>
      <c r="DA427" s="124"/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4"/>
      <c r="DL427" s="124"/>
      <c r="DM427" s="124"/>
      <c r="DN427" s="124"/>
      <c r="DO427" s="124"/>
      <c r="DP427" s="124"/>
      <c r="DQ427" s="124"/>
      <c r="DR427" s="124"/>
      <c r="DS427" s="124"/>
      <c r="DT427" s="124"/>
      <c r="DU427" s="124"/>
      <c r="DV427" s="124"/>
      <c r="DW427" s="124"/>
      <c r="DX427" s="124"/>
      <c r="DY427" s="124"/>
      <c r="DZ427" s="124"/>
      <c r="EA427" s="124"/>
      <c r="EB427" s="124"/>
      <c r="EC427" s="124"/>
      <c r="ED427" s="124"/>
      <c r="EE427" s="124"/>
      <c r="EF427" s="124"/>
      <c r="EG427" s="124"/>
      <c r="EH427" s="124"/>
      <c r="EI427" s="124"/>
      <c r="EJ427" s="124"/>
      <c r="EK427" s="124"/>
      <c r="EL427" s="124"/>
      <c r="EM427" s="124"/>
      <c r="EN427" s="124"/>
      <c r="EO427" s="124"/>
      <c r="EP427" s="124"/>
      <c r="EQ427" s="124"/>
      <c r="ER427" s="124"/>
      <c r="ES427" s="124"/>
      <c r="ET427" s="124"/>
      <c r="EU427" s="124"/>
      <c r="EV427" s="124"/>
      <c r="EW427" s="124"/>
      <c r="EX427" s="124"/>
      <c r="EY427" s="124"/>
      <c r="EZ427" s="124"/>
      <c r="FA427" s="124"/>
      <c r="FB427" s="124"/>
      <c r="FC427" s="124"/>
      <c r="FD427" s="124"/>
      <c r="FE427" s="124"/>
      <c r="FF427" s="124"/>
      <c r="FG427" s="124"/>
      <c r="FH427" s="124"/>
      <c r="FI427" s="124"/>
      <c r="FJ427" s="124"/>
      <c r="FK427" s="124"/>
      <c r="FL427" s="124"/>
    </row>
    <row r="428" spans="1:168" s="31" customFormat="1" ht="25.5">
      <c r="A428" s="95">
        <v>67</v>
      </c>
      <c r="B428" s="79" t="s">
        <v>251</v>
      </c>
      <c r="C428" s="96">
        <v>4</v>
      </c>
      <c r="D428" s="91" t="s">
        <v>1220</v>
      </c>
      <c r="E428" s="80">
        <v>1.32</v>
      </c>
      <c r="F428" s="82">
        <f t="shared" si="7"/>
        <v>33</v>
      </c>
      <c r="G428" s="81">
        <v>3.2</v>
      </c>
      <c r="H428" s="82">
        <f t="shared" si="10"/>
        <v>80</v>
      </c>
      <c r="I428" s="81">
        <v>2.9</v>
      </c>
      <c r="J428" s="82">
        <f t="shared" si="8"/>
        <v>72.5</v>
      </c>
      <c r="K428" s="79" t="s">
        <v>252</v>
      </c>
      <c r="L428" s="79" t="s">
        <v>964</v>
      </c>
      <c r="M428" s="79"/>
      <c r="N428" s="79"/>
      <c r="O428" s="79"/>
      <c r="P428" s="79" t="s">
        <v>1054</v>
      </c>
      <c r="Q428" s="80" t="s">
        <v>324</v>
      </c>
      <c r="R428" s="79">
        <v>679</v>
      </c>
      <c r="S428" s="80"/>
      <c r="T428" s="83">
        <v>0.4417</v>
      </c>
      <c r="U428" s="103">
        <f>T428/R428*1000000</f>
        <v>650.5154639175257</v>
      </c>
      <c r="V428" s="136">
        <v>42767</v>
      </c>
      <c r="W428" s="136">
        <v>43009</v>
      </c>
      <c r="X428" s="79" t="s">
        <v>252</v>
      </c>
      <c r="Y428" s="79" t="s">
        <v>738</v>
      </c>
      <c r="Z428" s="80" t="s">
        <v>165</v>
      </c>
      <c r="AA428" s="81">
        <v>1</v>
      </c>
      <c r="AB428" s="82"/>
      <c r="AC428" s="83">
        <f t="shared" si="9"/>
        <v>0.15</v>
      </c>
      <c r="AD428" s="83">
        <v>150000</v>
      </c>
      <c r="AE428" s="90">
        <v>43132</v>
      </c>
      <c r="AF428" s="90">
        <v>43374</v>
      </c>
      <c r="AG428" s="79" t="s">
        <v>1160</v>
      </c>
      <c r="AH428" s="29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22"/>
      <c r="AZ428" s="122"/>
      <c r="BA428" s="122"/>
      <c r="BB428" s="122"/>
      <c r="BC428" s="122"/>
      <c r="BD428" s="122"/>
      <c r="BE428" s="122"/>
      <c r="BF428" s="122"/>
      <c r="BG428" s="122"/>
      <c r="BH428" s="122"/>
      <c r="BI428" s="122"/>
      <c r="BJ428" s="122"/>
      <c r="BK428" s="122"/>
      <c r="BL428" s="122"/>
      <c r="BM428" s="122"/>
      <c r="BN428" s="122"/>
      <c r="BO428" s="122"/>
      <c r="BP428" s="122"/>
      <c r="BQ428" s="122"/>
      <c r="BR428" s="122"/>
      <c r="BS428" s="122"/>
      <c r="BT428" s="122"/>
      <c r="BU428" s="122"/>
      <c r="BV428" s="122"/>
      <c r="BW428" s="122"/>
      <c r="BX428" s="122"/>
      <c r="BY428" s="122"/>
      <c r="BZ428" s="122"/>
      <c r="CA428" s="122"/>
      <c r="CB428" s="122"/>
      <c r="CC428" s="122"/>
      <c r="CD428" s="122"/>
      <c r="CE428" s="122"/>
      <c r="CF428" s="122"/>
      <c r="CG428" s="122"/>
      <c r="CH428" s="122"/>
      <c r="CI428" s="122"/>
      <c r="CJ428" s="122"/>
      <c r="CK428" s="122"/>
      <c r="CL428" s="122"/>
      <c r="CM428" s="122"/>
      <c r="CN428" s="122"/>
      <c r="CO428" s="122"/>
      <c r="CP428" s="122"/>
      <c r="CQ428" s="122"/>
      <c r="CR428" s="122"/>
      <c r="CS428" s="123"/>
      <c r="CT428" s="123"/>
      <c r="CU428" s="123"/>
      <c r="CV428" s="123"/>
      <c r="CW428" s="123"/>
      <c r="CX428" s="123"/>
      <c r="CY428" s="123"/>
      <c r="CZ428" s="124"/>
      <c r="DA428" s="124"/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4"/>
      <c r="DL428" s="124"/>
      <c r="DM428" s="124"/>
      <c r="DN428" s="124"/>
      <c r="DO428" s="124"/>
      <c r="DP428" s="124"/>
      <c r="DQ428" s="124"/>
      <c r="DR428" s="124"/>
      <c r="DS428" s="124"/>
      <c r="DT428" s="124"/>
      <c r="DU428" s="124"/>
      <c r="DV428" s="124"/>
      <c r="DW428" s="124"/>
      <c r="DX428" s="124"/>
      <c r="DY428" s="124"/>
      <c r="DZ428" s="124"/>
      <c r="EA428" s="124"/>
      <c r="EB428" s="124"/>
      <c r="EC428" s="124"/>
      <c r="ED428" s="124"/>
      <c r="EE428" s="124"/>
      <c r="EF428" s="124"/>
      <c r="EG428" s="124"/>
      <c r="EH428" s="124"/>
      <c r="EI428" s="124"/>
      <c r="EJ428" s="124"/>
      <c r="EK428" s="124"/>
      <c r="EL428" s="124"/>
      <c r="EM428" s="124"/>
      <c r="EN428" s="124"/>
      <c r="EO428" s="124"/>
      <c r="EP428" s="124"/>
      <c r="EQ428" s="124"/>
      <c r="ER428" s="124"/>
      <c r="ES428" s="124"/>
      <c r="ET428" s="124"/>
      <c r="EU428" s="124"/>
      <c r="EV428" s="124"/>
      <c r="EW428" s="124"/>
      <c r="EX428" s="124"/>
      <c r="EY428" s="124"/>
      <c r="EZ428" s="124"/>
      <c r="FA428" s="124"/>
      <c r="FB428" s="124"/>
      <c r="FC428" s="124"/>
      <c r="FD428" s="124"/>
      <c r="FE428" s="124"/>
      <c r="FF428" s="124"/>
      <c r="FG428" s="124"/>
      <c r="FH428" s="124"/>
      <c r="FI428" s="124"/>
      <c r="FJ428" s="124"/>
      <c r="FK428" s="124"/>
      <c r="FL428" s="124"/>
    </row>
    <row r="429" spans="1:168" s="31" customFormat="1" ht="25.5">
      <c r="A429" s="95">
        <v>68</v>
      </c>
      <c r="B429" s="79" t="s">
        <v>253</v>
      </c>
      <c r="C429" s="96">
        <v>0.5</v>
      </c>
      <c r="D429" s="91" t="s">
        <v>1221</v>
      </c>
      <c r="E429" s="80">
        <v>0.165</v>
      </c>
      <c r="F429" s="82">
        <f t="shared" si="7"/>
        <v>33</v>
      </c>
      <c r="G429" s="81">
        <v>0.4</v>
      </c>
      <c r="H429" s="82">
        <f t="shared" si="10"/>
        <v>80</v>
      </c>
      <c r="I429" s="81">
        <v>0.3</v>
      </c>
      <c r="J429" s="82">
        <f t="shared" si="8"/>
        <v>60</v>
      </c>
      <c r="K429" s="79" t="s">
        <v>254</v>
      </c>
      <c r="L429" s="79" t="s">
        <v>964</v>
      </c>
      <c r="M429" s="79"/>
      <c r="N429" s="79"/>
      <c r="O429" s="79"/>
      <c r="P429" s="79"/>
      <c r="Q429" s="80"/>
      <c r="R429" s="79"/>
      <c r="S429" s="80"/>
      <c r="T429" s="83"/>
      <c r="U429" s="103"/>
      <c r="V429" s="136">
        <v>42767</v>
      </c>
      <c r="W429" s="136">
        <v>43009</v>
      </c>
      <c r="X429" s="79" t="s">
        <v>254</v>
      </c>
      <c r="Y429" s="79" t="s">
        <v>759</v>
      </c>
      <c r="Z429" s="80" t="s">
        <v>165</v>
      </c>
      <c r="AA429" s="81">
        <v>3</v>
      </c>
      <c r="AB429" s="82"/>
      <c r="AC429" s="83">
        <f t="shared" si="9"/>
        <v>0.45</v>
      </c>
      <c r="AD429" s="83">
        <v>150000</v>
      </c>
      <c r="AE429" s="90">
        <v>43132</v>
      </c>
      <c r="AF429" s="90">
        <v>43374</v>
      </c>
      <c r="AG429" s="79" t="s">
        <v>1222</v>
      </c>
      <c r="AH429" s="29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22"/>
      <c r="AZ429" s="122"/>
      <c r="BA429" s="122"/>
      <c r="BB429" s="122"/>
      <c r="BC429" s="122"/>
      <c r="BD429" s="122"/>
      <c r="BE429" s="122"/>
      <c r="BF429" s="122"/>
      <c r="BG429" s="122"/>
      <c r="BH429" s="122"/>
      <c r="BI429" s="122"/>
      <c r="BJ429" s="122"/>
      <c r="BK429" s="122"/>
      <c r="BL429" s="122"/>
      <c r="BM429" s="122"/>
      <c r="BN429" s="122"/>
      <c r="BO429" s="122"/>
      <c r="BP429" s="122"/>
      <c r="BQ429" s="122"/>
      <c r="BR429" s="122"/>
      <c r="BS429" s="122"/>
      <c r="BT429" s="122"/>
      <c r="BU429" s="122"/>
      <c r="BV429" s="122"/>
      <c r="BW429" s="122"/>
      <c r="BX429" s="122"/>
      <c r="BY429" s="122"/>
      <c r="BZ429" s="122"/>
      <c r="CA429" s="122"/>
      <c r="CB429" s="122"/>
      <c r="CC429" s="122"/>
      <c r="CD429" s="122"/>
      <c r="CE429" s="122"/>
      <c r="CF429" s="122"/>
      <c r="CG429" s="122"/>
      <c r="CH429" s="122"/>
      <c r="CI429" s="122"/>
      <c r="CJ429" s="122"/>
      <c r="CK429" s="122"/>
      <c r="CL429" s="122"/>
      <c r="CM429" s="122"/>
      <c r="CN429" s="122"/>
      <c r="CO429" s="122"/>
      <c r="CP429" s="122"/>
      <c r="CQ429" s="122"/>
      <c r="CR429" s="122"/>
      <c r="CS429" s="123"/>
      <c r="CT429" s="123"/>
      <c r="CU429" s="123"/>
      <c r="CV429" s="123"/>
      <c r="CW429" s="123"/>
      <c r="CX429" s="123"/>
      <c r="CY429" s="123"/>
      <c r="CZ429" s="124"/>
      <c r="DA429" s="124"/>
      <c r="DB429" s="124"/>
      <c r="DC429" s="124"/>
      <c r="DD429" s="124"/>
      <c r="DE429" s="124"/>
      <c r="DF429" s="124"/>
      <c r="DG429" s="124"/>
      <c r="DH429" s="124"/>
      <c r="DI429" s="124"/>
      <c r="DJ429" s="124"/>
      <c r="DK429" s="124"/>
      <c r="DL429" s="124"/>
      <c r="DM429" s="124"/>
      <c r="DN429" s="124"/>
      <c r="DO429" s="124"/>
      <c r="DP429" s="124"/>
      <c r="DQ429" s="124"/>
      <c r="DR429" s="124"/>
      <c r="DS429" s="124"/>
      <c r="DT429" s="124"/>
      <c r="DU429" s="124"/>
      <c r="DV429" s="124"/>
      <c r="DW429" s="124"/>
      <c r="DX429" s="124"/>
      <c r="DY429" s="124"/>
      <c r="DZ429" s="124"/>
      <c r="EA429" s="124"/>
      <c r="EB429" s="124"/>
      <c r="EC429" s="124"/>
      <c r="ED429" s="124"/>
      <c r="EE429" s="124"/>
      <c r="EF429" s="124"/>
      <c r="EG429" s="124"/>
      <c r="EH429" s="124"/>
      <c r="EI429" s="124"/>
      <c r="EJ429" s="124"/>
      <c r="EK429" s="124"/>
      <c r="EL429" s="124"/>
      <c r="EM429" s="124"/>
      <c r="EN429" s="124"/>
      <c r="EO429" s="124"/>
      <c r="EP429" s="124"/>
      <c r="EQ429" s="124"/>
      <c r="ER429" s="124"/>
      <c r="ES429" s="124"/>
      <c r="ET429" s="124"/>
      <c r="EU429" s="124"/>
      <c r="EV429" s="124"/>
      <c r="EW429" s="124"/>
      <c r="EX429" s="124"/>
      <c r="EY429" s="124"/>
      <c r="EZ429" s="124"/>
      <c r="FA429" s="124"/>
      <c r="FB429" s="124"/>
      <c r="FC429" s="124"/>
      <c r="FD429" s="124"/>
      <c r="FE429" s="124"/>
      <c r="FF429" s="124"/>
      <c r="FG429" s="124"/>
      <c r="FH429" s="124"/>
      <c r="FI429" s="124"/>
      <c r="FJ429" s="124"/>
      <c r="FK429" s="124"/>
      <c r="FL429" s="124"/>
    </row>
    <row r="430" spans="1:168" s="31" customFormat="1" ht="25.5">
      <c r="A430" s="95">
        <v>69</v>
      </c>
      <c r="B430" s="79" t="s">
        <v>255</v>
      </c>
      <c r="C430" s="96">
        <v>3</v>
      </c>
      <c r="D430" s="91" t="s">
        <v>1223</v>
      </c>
      <c r="E430" s="80">
        <v>0.99</v>
      </c>
      <c r="F430" s="82">
        <f t="shared" si="7"/>
        <v>33</v>
      </c>
      <c r="G430" s="81">
        <v>2.4</v>
      </c>
      <c r="H430" s="82">
        <f t="shared" si="10"/>
        <v>80</v>
      </c>
      <c r="I430" s="81">
        <v>2.1</v>
      </c>
      <c r="J430" s="82">
        <f t="shared" si="8"/>
        <v>70</v>
      </c>
      <c r="K430" s="79" t="s">
        <v>256</v>
      </c>
      <c r="L430" s="79" t="s">
        <v>964</v>
      </c>
      <c r="M430" s="79"/>
      <c r="N430" s="79"/>
      <c r="O430" s="79"/>
      <c r="P430" s="79"/>
      <c r="Q430" s="80"/>
      <c r="R430" s="79"/>
      <c r="S430" s="80"/>
      <c r="T430" s="83"/>
      <c r="U430" s="103"/>
      <c r="V430" s="136">
        <v>42767</v>
      </c>
      <c r="W430" s="136">
        <v>43009</v>
      </c>
      <c r="X430" s="79" t="s">
        <v>256</v>
      </c>
      <c r="Y430" s="79" t="s">
        <v>738</v>
      </c>
      <c r="Z430" s="80" t="s">
        <v>165</v>
      </c>
      <c r="AA430" s="81">
        <v>1</v>
      </c>
      <c r="AB430" s="82"/>
      <c r="AC430" s="83">
        <f t="shared" si="9"/>
        <v>0.15</v>
      </c>
      <c r="AD430" s="83">
        <v>150000</v>
      </c>
      <c r="AE430" s="90">
        <v>43132</v>
      </c>
      <c r="AF430" s="90">
        <v>43374</v>
      </c>
      <c r="AG430" s="79" t="s">
        <v>1224</v>
      </c>
      <c r="AH430" s="29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  <c r="BH430" s="122"/>
      <c r="BI430" s="122"/>
      <c r="BJ430" s="122"/>
      <c r="BK430" s="122"/>
      <c r="BL430" s="122"/>
      <c r="BM430" s="122"/>
      <c r="BN430" s="122"/>
      <c r="BO430" s="122"/>
      <c r="BP430" s="122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2"/>
      <c r="CA430" s="122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2"/>
      <c r="CP430" s="122"/>
      <c r="CQ430" s="122"/>
      <c r="CR430" s="122"/>
      <c r="CS430" s="123"/>
      <c r="CT430" s="123"/>
      <c r="CU430" s="123"/>
      <c r="CV430" s="123"/>
      <c r="CW430" s="123"/>
      <c r="CX430" s="123"/>
      <c r="CY430" s="123"/>
      <c r="CZ430" s="124"/>
      <c r="DA430" s="124"/>
      <c r="DB430" s="124"/>
      <c r="DC430" s="124"/>
      <c r="DD430" s="124"/>
      <c r="DE430" s="124"/>
      <c r="DF430" s="124"/>
      <c r="DG430" s="124"/>
      <c r="DH430" s="124"/>
      <c r="DI430" s="124"/>
      <c r="DJ430" s="124"/>
      <c r="DK430" s="124"/>
      <c r="DL430" s="124"/>
      <c r="DM430" s="124"/>
      <c r="DN430" s="124"/>
      <c r="DO430" s="124"/>
      <c r="DP430" s="124"/>
      <c r="DQ430" s="124"/>
      <c r="DR430" s="124"/>
      <c r="DS430" s="124"/>
      <c r="DT430" s="124"/>
      <c r="DU430" s="124"/>
      <c r="DV430" s="124"/>
      <c r="DW430" s="124"/>
      <c r="DX430" s="124"/>
      <c r="DY430" s="124"/>
      <c r="DZ430" s="124"/>
      <c r="EA430" s="124"/>
      <c r="EB430" s="124"/>
      <c r="EC430" s="124"/>
      <c r="ED430" s="124"/>
      <c r="EE430" s="124"/>
      <c r="EF430" s="124"/>
      <c r="EG430" s="124"/>
      <c r="EH430" s="124"/>
      <c r="EI430" s="124"/>
      <c r="EJ430" s="124"/>
      <c r="EK430" s="124"/>
      <c r="EL430" s="124"/>
      <c r="EM430" s="124"/>
      <c r="EN430" s="124"/>
      <c r="EO430" s="124"/>
      <c r="EP430" s="124"/>
      <c r="EQ430" s="124"/>
      <c r="ER430" s="124"/>
      <c r="ES430" s="124"/>
      <c r="ET430" s="124"/>
      <c r="EU430" s="124"/>
      <c r="EV430" s="124"/>
      <c r="EW430" s="124"/>
      <c r="EX430" s="124"/>
      <c r="EY430" s="124"/>
      <c r="EZ430" s="124"/>
      <c r="FA430" s="124"/>
      <c r="FB430" s="124"/>
      <c r="FC430" s="124"/>
      <c r="FD430" s="124"/>
      <c r="FE430" s="124"/>
      <c r="FF430" s="124"/>
      <c r="FG430" s="124"/>
      <c r="FH430" s="124"/>
      <c r="FI430" s="124"/>
      <c r="FJ430" s="124"/>
      <c r="FK430" s="124"/>
      <c r="FL430" s="124"/>
    </row>
    <row r="431" spans="1:168" s="31" customFormat="1" ht="25.5">
      <c r="A431" s="95">
        <v>70</v>
      </c>
      <c r="B431" s="79" t="s">
        <v>257</v>
      </c>
      <c r="C431" s="96">
        <v>2</v>
      </c>
      <c r="D431" s="91" t="s">
        <v>1225</v>
      </c>
      <c r="E431" s="80">
        <v>0.66</v>
      </c>
      <c r="F431" s="82">
        <f t="shared" si="7"/>
        <v>33</v>
      </c>
      <c r="G431" s="81">
        <v>0.8</v>
      </c>
      <c r="H431" s="82">
        <f t="shared" si="10"/>
        <v>40</v>
      </c>
      <c r="I431" s="81">
        <v>0.9</v>
      </c>
      <c r="J431" s="82">
        <f t="shared" si="8"/>
        <v>45</v>
      </c>
      <c r="K431" s="79" t="s">
        <v>258</v>
      </c>
      <c r="L431" s="79" t="s">
        <v>964</v>
      </c>
      <c r="M431" s="79"/>
      <c r="N431" s="79"/>
      <c r="O431" s="79"/>
      <c r="P431" s="79"/>
      <c r="Q431" s="80"/>
      <c r="R431" s="79"/>
      <c r="S431" s="80"/>
      <c r="T431" s="83"/>
      <c r="U431" s="103"/>
      <c r="V431" s="136">
        <v>42767</v>
      </c>
      <c r="W431" s="136">
        <v>43009</v>
      </c>
      <c r="X431" s="79" t="s">
        <v>258</v>
      </c>
      <c r="Y431" s="79" t="s">
        <v>738</v>
      </c>
      <c r="Z431" s="80" t="s">
        <v>165</v>
      </c>
      <c r="AA431" s="81">
        <v>1</v>
      </c>
      <c r="AB431" s="82"/>
      <c r="AC431" s="83">
        <f t="shared" si="9"/>
        <v>0.15</v>
      </c>
      <c r="AD431" s="83">
        <v>150000</v>
      </c>
      <c r="AE431" s="90">
        <v>43132</v>
      </c>
      <c r="AF431" s="90">
        <v>43374</v>
      </c>
      <c r="AG431" s="79" t="s">
        <v>1224</v>
      </c>
      <c r="AH431" s="29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2"/>
      <c r="AX431" s="122"/>
      <c r="AY431" s="122"/>
      <c r="AZ431" s="122"/>
      <c r="BA431" s="122"/>
      <c r="BB431" s="122"/>
      <c r="BC431" s="122"/>
      <c r="BD431" s="122"/>
      <c r="BE431" s="122"/>
      <c r="BF431" s="122"/>
      <c r="BG431" s="122"/>
      <c r="BH431" s="122"/>
      <c r="BI431" s="122"/>
      <c r="BJ431" s="122"/>
      <c r="BK431" s="122"/>
      <c r="BL431" s="122"/>
      <c r="BM431" s="122"/>
      <c r="BN431" s="122"/>
      <c r="BO431" s="122"/>
      <c r="BP431" s="122"/>
      <c r="BQ431" s="122"/>
      <c r="BR431" s="122"/>
      <c r="BS431" s="122"/>
      <c r="BT431" s="122"/>
      <c r="BU431" s="122"/>
      <c r="BV431" s="122"/>
      <c r="BW431" s="122"/>
      <c r="BX431" s="122"/>
      <c r="BY431" s="122"/>
      <c r="BZ431" s="122"/>
      <c r="CA431" s="122"/>
      <c r="CB431" s="122"/>
      <c r="CC431" s="122"/>
      <c r="CD431" s="122"/>
      <c r="CE431" s="122"/>
      <c r="CF431" s="122"/>
      <c r="CG431" s="122"/>
      <c r="CH431" s="122"/>
      <c r="CI431" s="122"/>
      <c r="CJ431" s="122"/>
      <c r="CK431" s="122"/>
      <c r="CL431" s="122"/>
      <c r="CM431" s="122"/>
      <c r="CN431" s="122"/>
      <c r="CO431" s="122"/>
      <c r="CP431" s="122"/>
      <c r="CQ431" s="122"/>
      <c r="CR431" s="122"/>
      <c r="CS431" s="123"/>
      <c r="CT431" s="123"/>
      <c r="CU431" s="123"/>
      <c r="CV431" s="123"/>
      <c r="CW431" s="123"/>
      <c r="CX431" s="123"/>
      <c r="CY431" s="123"/>
      <c r="CZ431" s="124"/>
      <c r="DA431" s="124"/>
      <c r="DB431" s="124"/>
      <c r="DC431" s="124"/>
      <c r="DD431" s="124"/>
      <c r="DE431" s="124"/>
      <c r="DF431" s="124"/>
      <c r="DG431" s="124"/>
      <c r="DH431" s="124"/>
      <c r="DI431" s="124"/>
      <c r="DJ431" s="124"/>
      <c r="DK431" s="124"/>
      <c r="DL431" s="124"/>
      <c r="DM431" s="124"/>
      <c r="DN431" s="124"/>
      <c r="DO431" s="124"/>
      <c r="DP431" s="124"/>
      <c r="DQ431" s="124"/>
      <c r="DR431" s="124"/>
      <c r="DS431" s="124"/>
      <c r="DT431" s="124"/>
      <c r="DU431" s="124"/>
      <c r="DV431" s="124"/>
      <c r="DW431" s="124"/>
      <c r="DX431" s="124"/>
      <c r="DY431" s="124"/>
      <c r="DZ431" s="124"/>
      <c r="EA431" s="124"/>
      <c r="EB431" s="124"/>
      <c r="EC431" s="124"/>
      <c r="ED431" s="124"/>
      <c r="EE431" s="124"/>
      <c r="EF431" s="124"/>
      <c r="EG431" s="124"/>
      <c r="EH431" s="124"/>
      <c r="EI431" s="124"/>
      <c r="EJ431" s="124"/>
      <c r="EK431" s="124"/>
      <c r="EL431" s="124"/>
      <c r="EM431" s="124"/>
      <c r="EN431" s="124"/>
      <c r="EO431" s="124"/>
      <c r="EP431" s="124"/>
      <c r="EQ431" s="124"/>
      <c r="ER431" s="124"/>
      <c r="ES431" s="124"/>
      <c r="ET431" s="124"/>
      <c r="EU431" s="124"/>
      <c r="EV431" s="124"/>
      <c r="EW431" s="124"/>
      <c r="EX431" s="124"/>
      <c r="EY431" s="124"/>
      <c r="EZ431" s="124"/>
      <c r="FA431" s="124"/>
      <c r="FB431" s="124"/>
      <c r="FC431" s="124"/>
      <c r="FD431" s="124"/>
      <c r="FE431" s="124"/>
      <c r="FF431" s="124"/>
      <c r="FG431" s="124"/>
      <c r="FH431" s="124"/>
      <c r="FI431" s="124"/>
      <c r="FJ431" s="124"/>
      <c r="FK431" s="124"/>
      <c r="FL431" s="124"/>
    </row>
    <row r="432" spans="1:168" s="31" customFormat="1" ht="25.5">
      <c r="A432" s="95">
        <v>71</v>
      </c>
      <c r="B432" s="79" t="s">
        <v>259</v>
      </c>
      <c r="C432" s="96">
        <v>1</v>
      </c>
      <c r="D432" s="91" t="s">
        <v>1226</v>
      </c>
      <c r="E432" s="80">
        <v>0.33</v>
      </c>
      <c r="F432" s="82">
        <f t="shared" si="7"/>
        <v>33</v>
      </c>
      <c r="G432" s="81">
        <v>0.8</v>
      </c>
      <c r="H432" s="82">
        <f t="shared" si="10"/>
        <v>80</v>
      </c>
      <c r="I432" s="81">
        <v>0.8</v>
      </c>
      <c r="J432" s="82">
        <f t="shared" si="8"/>
        <v>80</v>
      </c>
      <c r="K432" s="79" t="s">
        <v>260</v>
      </c>
      <c r="L432" s="79" t="s">
        <v>964</v>
      </c>
      <c r="M432" s="79"/>
      <c r="N432" s="79"/>
      <c r="O432" s="79"/>
      <c r="P432" s="79"/>
      <c r="Q432" s="80"/>
      <c r="R432" s="79"/>
      <c r="S432" s="80"/>
      <c r="T432" s="83"/>
      <c r="U432" s="103"/>
      <c r="V432" s="136">
        <v>42767</v>
      </c>
      <c r="W432" s="136">
        <v>43009</v>
      </c>
      <c r="X432" s="79" t="s">
        <v>260</v>
      </c>
      <c r="Y432" s="79" t="s">
        <v>738</v>
      </c>
      <c r="Z432" s="80" t="s">
        <v>165</v>
      </c>
      <c r="AA432" s="81">
        <v>1</v>
      </c>
      <c r="AB432" s="82"/>
      <c r="AC432" s="83">
        <f t="shared" si="9"/>
        <v>0.15</v>
      </c>
      <c r="AD432" s="83">
        <v>150000</v>
      </c>
      <c r="AE432" s="90">
        <v>43132</v>
      </c>
      <c r="AF432" s="90">
        <v>43374</v>
      </c>
      <c r="AG432" s="79" t="s">
        <v>1227</v>
      </c>
      <c r="AH432" s="29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2"/>
      <c r="AX432" s="122"/>
      <c r="AY432" s="122"/>
      <c r="AZ432" s="122"/>
      <c r="BA432" s="122"/>
      <c r="BB432" s="122"/>
      <c r="BC432" s="122"/>
      <c r="BD432" s="122"/>
      <c r="BE432" s="122"/>
      <c r="BF432" s="122"/>
      <c r="BG432" s="122"/>
      <c r="BH432" s="122"/>
      <c r="BI432" s="122"/>
      <c r="BJ432" s="122"/>
      <c r="BK432" s="122"/>
      <c r="BL432" s="122"/>
      <c r="BM432" s="122"/>
      <c r="BN432" s="122"/>
      <c r="BO432" s="122"/>
      <c r="BP432" s="122"/>
      <c r="BQ432" s="122"/>
      <c r="BR432" s="122"/>
      <c r="BS432" s="122"/>
      <c r="BT432" s="122"/>
      <c r="BU432" s="122"/>
      <c r="BV432" s="122"/>
      <c r="BW432" s="122"/>
      <c r="BX432" s="122"/>
      <c r="BY432" s="122"/>
      <c r="BZ432" s="122"/>
      <c r="CA432" s="122"/>
      <c r="CB432" s="122"/>
      <c r="CC432" s="122"/>
      <c r="CD432" s="122"/>
      <c r="CE432" s="122"/>
      <c r="CF432" s="122"/>
      <c r="CG432" s="122"/>
      <c r="CH432" s="122"/>
      <c r="CI432" s="122"/>
      <c r="CJ432" s="122"/>
      <c r="CK432" s="122"/>
      <c r="CL432" s="122"/>
      <c r="CM432" s="122"/>
      <c r="CN432" s="122"/>
      <c r="CO432" s="122"/>
      <c r="CP432" s="122"/>
      <c r="CQ432" s="122"/>
      <c r="CR432" s="122"/>
      <c r="CS432" s="123"/>
      <c r="CT432" s="123"/>
      <c r="CU432" s="123"/>
      <c r="CV432" s="123"/>
      <c r="CW432" s="123"/>
      <c r="CX432" s="123"/>
      <c r="CY432" s="123"/>
      <c r="CZ432" s="124"/>
      <c r="DA432" s="124"/>
      <c r="DB432" s="124"/>
      <c r="DC432" s="124"/>
      <c r="DD432" s="124"/>
      <c r="DE432" s="124"/>
      <c r="DF432" s="124"/>
      <c r="DG432" s="124"/>
      <c r="DH432" s="124"/>
      <c r="DI432" s="124"/>
      <c r="DJ432" s="124"/>
      <c r="DK432" s="124"/>
      <c r="DL432" s="124"/>
      <c r="DM432" s="124"/>
      <c r="DN432" s="124"/>
      <c r="DO432" s="124"/>
      <c r="DP432" s="124"/>
      <c r="DQ432" s="124"/>
      <c r="DR432" s="124"/>
      <c r="DS432" s="124"/>
      <c r="DT432" s="124"/>
      <c r="DU432" s="124"/>
      <c r="DV432" s="124"/>
      <c r="DW432" s="124"/>
      <c r="DX432" s="124"/>
      <c r="DY432" s="124"/>
      <c r="DZ432" s="124"/>
      <c r="EA432" s="124"/>
      <c r="EB432" s="124"/>
      <c r="EC432" s="124"/>
      <c r="ED432" s="124"/>
      <c r="EE432" s="124"/>
      <c r="EF432" s="124"/>
      <c r="EG432" s="124"/>
      <c r="EH432" s="124"/>
      <c r="EI432" s="124"/>
      <c r="EJ432" s="124"/>
      <c r="EK432" s="124"/>
      <c r="EL432" s="124"/>
      <c r="EM432" s="124"/>
      <c r="EN432" s="124"/>
      <c r="EO432" s="124"/>
      <c r="EP432" s="124"/>
      <c r="EQ432" s="124"/>
      <c r="ER432" s="124"/>
      <c r="ES432" s="124"/>
      <c r="ET432" s="124"/>
      <c r="EU432" s="124"/>
      <c r="EV432" s="124"/>
      <c r="EW432" s="124"/>
      <c r="EX432" s="124"/>
      <c r="EY432" s="124"/>
      <c r="EZ432" s="124"/>
      <c r="FA432" s="124"/>
      <c r="FB432" s="124"/>
      <c r="FC432" s="124"/>
      <c r="FD432" s="124"/>
      <c r="FE432" s="124"/>
      <c r="FF432" s="124"/>
      <c r="FG432" s="124"/>
      <c r="FH432" s="124"/>
      <c r="FI432" s="124"/>
      <c r="FJ432" s="124"/>
      <c r="FK432" s="124"/>
      <c r="FL432" s="124"/>
    </row>
    <row r="433" spans="1:168" s="31" customFormat="1" ht="25.5">
      <c r="A433" s="95">
        <v>72</v>
      </c>
      <c r="B433" s="79" t="s">
        <v>261</v>
      </c>
      <c r="C433" s="96">
        <v>0.8</v>
      </c>
      <c r="D433" s="91" t="s">
        <v>1228</v>
      </c>
      <c r="E433" s="80">
        <v>0.264</v>
      </c>
      <c r="F433" s="82">
        <f t="shared" si="7"/>
        <v>33</v>
      </c>
      <c r="G433" s="81">
        <v>0.5</v>
      </c>
      <c r="H433" s="82">
        <f t="shared" si="10"/>
        <v>62.5</v>
      </c>
      <c r="I433" s="81">
        <v>0.4</v>
      </c>
      <c r="J433" s="82">
        <f t="shared" si="8"/>
        <v>50</v>
      </c>
      <c r="K433" s="79" t="s">
        <v>262</v>
      </c>
      <c r="L433" s="79" t="s">
        <v>964</v>
      </c>
      <c r="M433" s="79"/>
      <c r="N433" s="79"/>
      <c r="O433" s="79"/>
      <c r="P433" s="79" t="s">
        <v>1054</v>
      </c>
      <c r="Q433" s="80" t="s">
        <v>324</v>
      </c>
      <c r="R433" s="79">
        <v>561</v>
      </c>
      <c r="S433" s="80"/>
      <c r="T433" s="83">
        <v>0.365</v>
      </c>
      <c r="U433" s="103">
        <f>T433/R433*1000000</f>
        <v>650.6238859180036</v>
      </c>
      <c r="V433" s="136">
        <v>42767</v>
      </c>
      <c r="W433" s="136">
        <v>43009</v>
      </c>
      <c r="X433" s="79" t="s">
        <v>262</v>
      </c>
      <c r="Y433" s="79" t="s">
        <v>738</v>
      </c>
      <c r="Z433" s="80" t="s">
        <v>165</v>
      </c>
      <c r="AA433" s="81">
        <v>1</v>
      </c>
      <c r="AB433" s="82"/>
      <c r="AC433" s="83">
        <f t="shared" si="9"/>
        <v>0.15</v>
      </c>
      <c r="AD433" s="83">
        <v>150000</v>
      </c>
      <c r="AE433" s="90">
        <v>43132</v>
      </c>
      <c r="AF433" s="90">
        <v>43374</v>
      </c>
      <c r="AG433" s="79" t="s">
        <v>1224</v>
      </c>
      <c r="AH433" s="29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22"/>
      <c r="AZ433" s="122"/>
      <c r="BA433" s="122"/>
      <c r="BB433" s="122"/>
      <c r="BC433" s="122"/>
      <c r="BD433" s="122"/>
      <c r="BE433" s="122"/>
      <c r="BF433" s="122"/>
      <c r="BG433" s="122"/>
      <c r="BH433" s="122"/>
      <c r="BI433" s="122"/>
      <c r="BJ433" s="122"/>
      <c r="BK433" s="122"/>
      <c r="BL433" s="122"/>
      <c r="BM433" s="122"/>
      <c r="BN433" s="122"/>
      <c r="BO433" s="122"/>
      <c r="BP433" s="122"/>
      <c r="BQ433" s="122"/>
      <c r="BR433" s="122"/>
      <c r="BS433" s="122"/>
      <c r="BT433" s="122"/>
      <c r="BU433" s="122"/>
      <c r="BV433" s="122"/>
      <c r="BW433" s="122"/>
      <c r="BX433" s="122"/>
      <c r="BY433" s="122"/>
      <c r="BZ433" s="122"/>
      <c r="CA433" s="122"/>
      <c r="CB433" s="122"/>
      <c r="CC433" s="122"/>
      <c r="CD433" s="122"/>
      <c r="CE433" s="122"/>
      <c r="CF433" s="122"/>
      <c r="CG433" s="122"/>
      <c r="CH433" s="122"/>
      <c r="CI433" s="122"/>
      <c r="CJ433" s="122"/>
      <c r="CK433" s="122"/>
      <c r="CL433" s="122"/>
      <c r="CM433" s="122"/>
      <c r="CN433" s="122"/>
      <c r="CO433" s="122"/>
      <c r="CP433" s="122"/>
      <c r="CQ433" s="122"/>
      <c r="CR433" s="122"/>
      <c r="CS433" s="123"/>
      <c r="CT433" s="123"/>
      <c r="CU433" s="123"/>
      <c r="CV433" s="123"/>
      <c r="CW433" s="123"/>
      <c r="CX433" s="123"/>
      <c r="CY433" s="123"/>
      <c r="CZ433" s="124"/>
      <c r="DA433" s="124"/>
      <c r="DB433" s="124"/>
      <c r="DC433" s="124"/>
      <c r="DD433" s="124"/>
      <c r="DE433" s="124"/>
      <c r="DF433" s="124"/>
      <c r="DG433" s="124"/>
      <c r="DH433" s="124"/>
      <c r="DI433" s="124"/>
      <c r="DJ433" s="124"/>
      <c r="DK433" s="124"/>
      <c r="DL433" s="124"/>
      <c r="DM433" s="124"/>
      <c r="DN433" s="124"/>
      <c r="DO433" s="124"/>
      <c r="DP433" s="124"/>
      <c r="DQ433" s="124"/>
      <c r="DR433" s="124"/>
      <c r="DS433" s="124"/>
      <c r="DT433" s="124"/>
      <c r="DU433" s="124"/>
      <c r="DV433" s="124"/>
      <c r="DW433" s="124"/>
      <c r="DX433" s="124"/>
      <c r="DY433" s="124"/>
      <c r="DZ433" s="124"/>
      <c r="EA433" s="124"/>
      <c r="EB433" s="124"/>
      <c r="EC433" s="124"/>
      <c r="ED433" s="124"/>
      <c r="EE433" s="124"/>
      <c r="EF433" s="124"/>
      <c r="EG433" s="124"/>
      <c r="EH433" s="124"/>
      <c r="EI433" s="124"/>
      <c r="EJ433" s="124"/>
      <c r="EK433" s="124"/>
      <c r="EL433" s="124"/>
      <c r="EM433" s="124"/>
      <c r="EN433" s="124"/>
      <c r="EO433" s="124"/>
      <c r="EP433" s="124"/>
      <c r="EQ433" s="124"/>
      <c r="ER433" s="124"/>
      <c r="ES433" s="124"/>
      <c r="ET433" s="124"/>
      <c r="EU433" s="124"/>
      <c r="EV433" s="124"/>
      <c r="EW433" s="124"/>
      <c r="EX433" s="124"/>
      <c r="EY433" s="124"/>
      <c r="EZ433" s="124"/>
      <c r="FA433" s="124"/>
      <c r="FB433" s="124"/>
      <c r="FC433" s="124"/>
      <c r="FD433" s="124"/>
      <c r="FE433" s="124"/>
      <c r="FF433" s="124"/>
      <c r="FG433" s="124"/>
      <c r="FH433" s="124"/>
      <c r="FI433" s="124"/>
      <c r="FJ433" s="124"/>
      <c r="FK433" s="124"/>
      <c r="FL433" s="124"/>
    </row>
    <row r="434" spans="1:168" s="31" customFormat="1" ht="38.25">
      <c r="A434" s="95">
        <v>73</v>
      </c>
      <c r="B434" s="79" t="s">
        <v>263</v>
      </c>
      <c r="C434" s="96">
        <v>1.5</v>
      </c>
      <c r="D434" s="91" t="s">
        <v>1229</v>
      </c>
      <c r="E434" s="80">
        <v>0.495</v>
      </c>
      <c r="F434" s="82">
        <f t="shared" si="7"/>
        <v>33</v>
      </c>
      <c r="G434" s="81">
        <v>0.8</v>
      </c>
      <c r="H434" s="82">
        <f t="shared" si="10"/>
        <v>53.333333333333336</v>
      </c>
      <c r="I434" s="81">
        <v>0.5</v>
      </c>
      <c r="J434" s="82">
        <f t="shared" si="8"/>
        <v>33.33333333333333</v>
      </c>
      <c r="K434" s="79" t="s">
        <v>264</v>
      </c>
      <c r="L434" s="79" t="s">
        <v>964</v>
      </c>
      <c r="M434" s="79"/>
      <c r="N434" s="79"/>
      <c r="O434" s="79"/>
      <c r="P434" s="79" t="s">
        <v>1054</v>
      </c>
      <c r="Q434" s="80" t="s">
        <v>324</v>
      </c>
      <c r="R434" s="79">
        <v>1043</v>
      </c>
      <c r="S434" s="80"/>
      <c r="T434" s="83">
        <v>0.6785</v>
      </c>
      <c r="U434" s="103">
        <f>T434/R434*1000000</f>
        <v>650.5273250239694</v>
      </c>
      <c r="V434" s="136">
        <v>42767</v>
      </c>
      <c r="W434" s="136">
        <v>43009</v>
      </c>
      <c r="X434" s="79" t="s">
        <v>264</v>
      </c>
      <c r="Y434" s="79" t="s">
        <v>738</v>
      </c>
      <c r="Z434" s="80" t="s">
        <v>165</v>
      </c>
      <c r="AA434" s="81">
        <v>1</v>
      </c>
      <c r="AB434" s="82"/>
      <c r="AC434" s="83">
        <f t="shared" si="9"/>
        <v>0.15</v>
      </c>
      <c r="AD434" s="83">
        <v>150000</v>
      </c>
      <c r="AE434" s="90">
        <v>43132</v>
      </c>
      <c r="AF434" s="90">
        <v>43374</v>
      </c>
      <c r="AG434" s="79" t="s">
        <v>1230</v>
      </c>
      <c r="AH434" s="29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  <c r="AY434" s="122"/>
      <c r="AZ434" s="122"/>
      <c r="BA434" s="122"/>
      <c r="BB434" s="122"/>
      <c r="BC434" s="122"/>
      <c r="BD434" s="122"/>
      <c r="BE434" s="122"/>
      <c r="BF434" s="122"/>
      <c r="BG434" s="122"/>
      <c r="BH434" s="122"/>
      <c r="BI434" s="122"/>
      <c r="BJ434" s="122"/>
      <c r="BK434" s="122"/>
      <c r="BL434" s="122"/>
      <c r="BM434" s="122"/>
      <c r="BN434" s="122"/>
      <c r="BO434" s="122"/>
      <c r="BP434" s="122"/>
      <c r="BQ434" s="122"/>
      <c r="BR434" s="122"/>
      <c r="BS434" s="122"/>
      <c r="BT434" s="122"/>
      <c r="BU434" s="122"/>
      <c r="BV434" s="122"/>
      <c r="BW434" s="122"/>
      <c r="BX434" s="122"/>
      <c r="BY434" s="122"/>
      <c r="BZ434" s="122"/>
      <c r="CA434" s="122"/>
      <c r="CB434" s="122"/>
      <c r="CC434" s="122"/>
      <c r="CD434" s="122"/>
      <c r="CE434" s="122"/>
      <c r="CF434" s="122"/>
      <c r="CG434" s="122"/>
      <c r="CH434" s="122"/>
      <c r="CI434" s="122"/>
      <c r="CJ434" s="122"/>
      <c r="CK434" s="122"/>
      <c r="CL434" s="122"/>
      <c r="CM434" s="122"/>
      <c r="CN434" s="122"/>
      <c r="CO434" s="122"/>
      <c r="CP434" s="122"/>
      <c r="CQ434" s="122"/>
      <c r="CR434" s="122"/>
      <c r="CS434" s="123"/>
      <c r="CT434" s="123"/>
      <c r="CU434" s="123"/>
      <c r="CV434" s="123"/>
      <c r="CW434" s="123"/>
      <c r="CX434" s="123"/>
      <c r="CY434" s="123"/>
      <c r="CZ434" s="124"/>
      <c r="DA434" s="124"/>
      <c r="DB434" s="124"/>
      <c r="DC434" s="124"/>
      <c r="DD434" s="124"/>
      <c r="DE434" s="124"/>
      <c r="DF434" s="124"/>
      <c r="DG434" s="124"/>
      <c r="DH434" s="124"/>
      <c r="DI434" s="124"/>
      <c r="DJ434" s="124"/>
      <c r="DK434" s="124"/>
      <c r="DL434" s="124"/>
      <c r="DM434" s="124"/>
      <c r="DN434" s="124"/>
      <c r="DO434" s="124"/>
      <c r="DP434" s="124"/>
      <c r="DQ434" s="124"/>
      <c r="DR434" s="124"/>
      <c r="DS434" s="124"/>
      <c r="DT434" s="124"/>
      <c r="DU434" s="124"/>
      <c r="DV434" s="124"/>
      <c r="DW434" s="124"/>
      <c r="DX434" s="124"/>
      <c r="DY434" s="124"/>
      <c r="DZ434" s="124"/>
      <c r="EA434" s="124"/>
      <c r="EB434" s="124"/>
      <c r="EC434" s="124"/>
      <c r="ED434" s="124"/>
      <c r="EE434" s="124"/>
      <c r="EF434" s="124"/>
      <c r="EG434" s="124"/>
      <c r="EH434" s="124"/>
      <c r="EI434" s="124"/>
      <c r="EJ434" s="124"/>
      <c r="EK434" s="124"/>
      <c r="EL434" s="124"/>
      <c r="EM434" s="124"/>
      <c r="EN434" s="124"/>
      <c r="EO434" s="124"/>
      <c r="EP434" s="124"/>
      <c r="EQ434" s="124"/>
      <c r="ER434" s="124"/>
      <c r="ES434" s="124"/>
      <c r="ET434" s="124"/>
      <c r="EU434" s="124"/>
      <c r="EV434" s="124"/>
      <c r="EW434" s="124"/>
      <c r="EX434" s="124"/>
      <c r="EY434" s="124"/>
      <c r="EZ434" s="124"/>
      <c r="FA434" s="124"/>
      <c r="FB434" s="124"/>
      <c r="FC434" s="124"/>
      <c r="FD434" s="124"/>
      <c r="FE434" s="124"/>
      <c r="FF434" s="124"/>
      <c r="FG434" s="124"/>
      <c r="FH434" s="124"/>
      <c r="FI434" s="124"/>
      <c r="FJ434" s="124"/>
      <c r="FK434" s="124"/>
      <c r="FL434" s="124"/>
    </row>
    <row r="435" spans="1:168" s="31" customFormat="1" ht="25.5">
      <c r="A435" s="95">
        <v>74</v>
      </c>
      <c r="B435" s="79" t="s">
        <v>265</v>
      </c>
      <c r="C435" s="96">
        <v>3</v>
      </c>
      <c r="D435" s="91" t="s">
        <v>1231</v>
      </c>
      <c r="E435" s="80">
        <v>0.99</v>
      </c>
      <c r="F435" s="82">
        <f t="shared" si="7"/>
        <v>33</v>
      </c>
      <c r="G435" s="81">
        <v>2.4</v>
      </c>
      <c r="H435" s="82">
        <f t="shared" si="10"/>
        <v>80</v>
      </c>
      <c r="I435" s="81">
        <v>2.1</v>
      </c>
      <c r="J435" s="82">
        <f t="shared" si="8"/>
        <v>70</v>
      </c>
      <c r="K435" s="79" t="s">
        <v>266</v>
      </c>
      <c r="L435" s="79" t="s">
        <v>964</v>
      </c>
      <c r="M435" s="79"/>
      <c r="N435" s="79"/>
      <c r="O435" s="79"/>
      <c r="P435" s="79" t="s">
        <v>1054</v>
      </c>
      <c r="Q435" s="80" t="s">
        <v>324</v>
      </c>
      <c r="R435" s="79">
        <v>843</v>
      </c>
      <c r="S435" s="80"/>
      <c r="T435" s="83">
        <v>0.5484</v>
      </c>
      <c r="U435" s="103">
        <f>T435/R435*1000000</f>
        <v>650.5338078291815</v>
      </c>
      <c r="V435" s="136">
        <v>42767</v>
      </c>
      <c r="W435" s="136">
        <v>43009</v>
      </c>
      <c r="X435" s="79" t="s">
        <v>266</v>
      </c>
      <c r="Y435" s="79" t="s">
        <v>738</v>
      </c>
      <c r="Z435" s="80" t="s">
        <v>165</v>
      </c>
      <c r="AA435" s="81">
        <v>1</v>
      </c>
      <c r="AB435" s="82"/>
      <c r="AC435" s="83">
        <f t="shared" si="9"/>
        <v>0.15</v>
      </c>
      <c r="AD435" s="83">
        <v>150000</v>
      </c>
      <c r="AE435" s="90">
        <v>43132</v>
      </c>
      <c r="AF435" s="90">
        <v>43374</v>
      </c>
      <c r="AG435" s="79" t="s">
        <v>1232</v>
      </c>
      <c r="AH435" s="29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22"/>
      <c r="AZ435" s="122"/>
      <c r="BA435" s="122"/>
      <c r="BB435" s="122"/>
      <c r="BC435" s="122"/>
      <c r="BD435" s="122"/>
      <c r="BE435" s="122"/>
      <c r="BF435" s="122"/>
      <c r="BG435" s="122"/>
      <c r="BH435" s="122"/>
      <c r="BI435" s="122"/>
      <c r="BJ435" s="122"/>
      <c r="BK435" s="122"/>
      <c r="BL435" s="122"/>
      <c r="BM435" s="122"/>
      <c r="BN435" s="122"/>
      <c r="BO435" s="122"/>
      <c r="BP435" s="122"/>
      <c r="BQ435" s="122"/>
      <c r="BR435" s="122"/>
      <c r="BS435" s="122"/>
      <c r="BT435" s="122"/>
      <c r="BU435" s="122"/>
      <c r="BV435" s="122"/>
      <c r="BW435" s="122"/>
      <c r="BX435" s="122"/>
      <c r="BY435" s="122"/>
      <c r="BZ435" s="122"/>
      <c r="CA435" s="122"/>
      <c r="CB435" s="122"/>
      <c r="CC435" s="122"/>
      <c r="CD435" s="122"/>
      <c r="CE435" s="122"/>
      <c r="CF435" s="122"/>
      <c r="CG435" s="122"/>
      <c r="CH435" s="122"/>
      <c r="CI435" s="122"/>
      <c r="CJ435" s="122"/>
      <c r="CK435" s="122"/>
      <c r="CL435" s="122"/>
      <c r="CM435" s="122"/>
      <c r="CN435" s="122"/>
      <c r="CO435" s="122"/>
      <c r="CP435" s="122"/>
      <c r="CQ435" s="122"/>
      <c r="CR435" s="122"/>
      <c r="CS435" s="123"/>
      <c r="CT435" s="123"/>
      <c r="CU435" s="123"/>
      <c r="CV435" s="123"/>
      <c r="CW435" s="123"/>
      <c r="CX435" s="123"/>
      <c r="CY435" s="123"/>
      <c r="CZ435" s="124"/>
      <c r="DA435" s="124"/>
      <c r="DB435" s="124"/>
      <c r="DC435" s="124"/>
      <c r="DD435" s="124"/>
      <c r="DE435" s="124"/>
      <c r="DF435" s="124"/>
      <c r="DG435" s="124"/>
      <c r="DH435" s="124"/>
      <c r="DI435" s="124"/>
      <c r="DJ435" s="124"/>
      <c r="DK435" s="124"/>
      <c r="DL435" s="124"/>
      <c r="DM435" s="124"/>
      <c r="DN435" s="124"/>
      <c r="DO435" s="124"/>
      <c r="DP435" s="124"/>
      <c r="DQ435" s="124"/>
      <c r="DR435" s="124"/>
      <c r="DS435" s="124"/>
      <c r="DT435" s="124"/>
      <c r="DU435" s="124"/>
      <c r="DV435" s="124"/>
      <c r="DW435" s="124"/>
      <c r="DX435" s="124"/>
      <c r="DY435" s="124"/>
      <c r="DZ435" s="124"/>
      <c r="EA435" s="124"/>
      <c r="EB435" s="124"/>
      <c r="EC435" s="124"/>
      <c r="ED435" s="124"/>
      <c r="EE435" s="124"/>
      <c r="EF435" s="124"/>
      <c r="EG435" s="124"/>
      <c r="EH435" s="124"/>
      <c r="EI435" s="124"/>
      <c r="EJ435" s="124"/>
      <c r="EK435" s="124"/>
      <c r="EL435" s="124"/>
      <c r="EM435" s="124"/>
      <c r="EN435" s="124"/>
      <c r="EO435" s="124"/>
      <c r="EP435" s="124"/>
      <c r="EQ435" s="124"/>
      <c r="ER435" s="124"/>
      <c r="ES435" s="124"/>
      <c r="ET435" s="124"/>
      <c r="EU435" s="124"/>
      <c r="EV435" s="124"/>
      <c r="EW435" s="124"/>
      <c r="EX435" s="124"/>
      <c r="EY435" s="124"/>
      <c r="EZ435" s="124"/>
      <c r="FA435" s="124"/>
      <c r="FB435" s="124"/>
      <c r="FC435" s="124"/>
      <c r="FD435" s="124"/>
      <c r="FE435" s="124"/>
      <c r="FF435" s="124"/>
      <c r="FG435" s="124"/>
      <c r="FH435" s="124"/>
      <c r="FI435" s="124"/>
      <c r="FJ435" s="124"/>
      <c r="FK435" s="124"/>
      <c r="FL435" s="124"/>
    </row>
    <row r="436" spans="1:168" s="31" customFormat="1" ht="38.25">
      <c r="A436" s="234">
        <v>75</v>
      </c>
      <c r="B436" s="235" t="s">
        <v>267</v>
      </c>
      <c r="C436" s="341">
        <v>2</v>
      </c>
      <c r="D436" s="346" t="s">
        <v>1233</v>
      </c>
      <c r="E436" s="335">
        <v>0.66</v>
      </c>
      <c r="F436" s="334">
        <f>E436/C436*100</f>
        <v>33</v>
      </c>
      <c r="G436" s="236">
        <v>0.8</v>
      </c>
      <c r="H436" s="334">
        <f>G436/C436*100</f>
        <v>40</v>
      </c>
      <c r="I436" s="236">
        <v>0.9</v>
      </c>
      <c r="J436" s="334">
        <f>I436/C436*100</f>
        <v>45</v>
      </c>
      <c r="K436" s="235" t="s">
        <v>268</v>
      </c>
      <c r="L436" s="235" t="s">
        <v>964</v>
      </c>
      <c r="M436" s="235"/>
      <c r="N436" s="235"/>
      <c r="O436" s="235"/>
      <c r="P436" s="235"/>
      <c r="Q436" s="335"/>
      <c r="R436" s="235"/>
      <c r="S436" s="335"/>
      <c r="T436" s="336"/>
      <c r="U436" s="338"/>
      <c r="V436" s="339">
        <v>42767</v>
      </c>
      <c r="W436" s="339">
        <v>43009</v>
      </c>
      <c r="X436" s="79" t="s">
        <v>267</v>
      </c>
      <c r="Y436" s="79" t="s">
        <v>739</v>
      </c>
      <c r="Z436" s="80" t="s">
        <v>397</v>
      </c>
      <c r="AA436" s="81">
        <v>2.1</v>
      </c>
      <c r="AB436" s="82"/>
      <c r="AC436" s="83">
        <f t="shared" si="9"/>
        <v>3.6999984000000006</v>
      </c>
      <c r="AD436" s="83">
        <v>1761904</v>
      </c>
      <c r="AE436" s="90">
        <v>43132</v>
      </c>
      <c r="AF436" s="90">
        <v>43374</v>
      </c>
      <c r="AG436" s="79"/>
      <c r="AH436" s="29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22"/>
      <c r="AZ436" s="122"/>
      <c r="BA436" s="122"/>
      <c r="BB436" s="122"/>
      <c r="BC436" s="122"/>
      <c r="BD436" s="122"/>
      <c r="BE436" s="122"/>
      <c r="BF436" s="122"/>
      <c r="BG436" s="122"/>
      <c r="BH436" s="122"/>
      <c r="BI436" s="122"/>
      <c r="BJ436" s="122"/>
      <c r="BK436" s="122"/>
      <c r="BL436" s="122"/>
      <c r="BM436" s="122"/>
      <c r="BN436" s="122"/>
      <c r="BO436" s="122"/>
      <c r="BP436" s="122"/>
      <c r="BQ436" s="122"/>
      <c r="BR436" s="122"/>
      <c r="BS436" s="122"/>
      <c r="BT436" s="122"/>
      <c r="BU436" s="122"/>
      <c r="BV436" s="122"/>
      <c r="BW436" s="122"/>
      <c r="BX436" s="122"/>
      <c r="BY436" s="122"/>
      <c r="BZ436" s="122"/>
      <c r="CA436" s="122"/>
      <c r="CB436" s="122"/>
      <c r="CC436" s="122"/>
      <c r="CD436" s="122"/>
      <c r="CE436" s="122"/>
      <c r="CF436" s="122"/>
      <c r="CG436" s="122"/>
      <c r="CH436" s="122"/>
      <c r="CI436" s="122"/>
      <c r="CJ436" s="122"/>
      <c r="CK436" s="122"/>
      <c r="CL436" s="122"/>
      <c r="CM436" s="122"/>
      <c r="CN436" s="122"/>
      <c r="CO436" s="122"/>
      <c r="CP436" s="122"/>
      <c r="CQ436" s="122"/>
      <c r="CR436" s="122"/>
      <c r="CS436" s="123"/>
      <c r="CT436" s="123"/>
      <c r="CU436" s="123"/>
      <c r="CV436" s="123"/>
      <c r="CW436" s="123"/>
      <c r="CX436" s="123"/>
      <c r="CY436" s="123"/>
      <c r="CZ436" s="124"/>
      <c r="DA436" s="124"/>
      <c r="DB436" s="124"/>
      <c r="DC436" s="124"/>
      <c r="DD436" s="124"/>
      <c r="DE436" s="124"/>
      <c r="DF436" s="124"/>
      <c r="DG436" s="124"/>
      <c r="DH436" s="124"/>
      <c r="DI436" s="124"/>
      <c r="DJ436" s="124"/>
      <c r="DK436" s="124"/>
      <c r="DL436" s="124"/>
      <c r="DM436" s="124"/>
      <c r="DN436" s="124"/>
      <c r="DO436" s="124"/>
      <c r="DP436" s="124"/>
      <c r="DQ436" s="124"/>
      <c r="DR436" s="124"/>
      <c r="DS436" s="124"/>
      <c r="DT436" s="124"/>
      <c r="DU436" s="124"/>
      <c r="DV436" s="124"/>
      <c r="DW436" s="124"/>
      <c r="DX436" s="124"/>
      <c r="DY436" s="124"/>
      <c r="DZ436" s="124"/>
      <c r="EA436" s="124"/>
      <c r="EB436" s="124"/>
      <c r="EC436" s="124"/>
      <c r="ED436" s="124"/>
      <c r="EE436" s="124"/>
      <c r="EF436" s="124"/>
      <c r="EG436" s="124"/>
      <c r="EH436" s="124"/>
      <c r="EI436" s="124"/>
      <c r="EJ436" s="124"/>
      <c r="EK436" s="124"/>
      <c r="EL436" s="124"/>
      <c r="EM436" s="124"/>
      <c r="EN436" s="124"/>
      <c r="EO436" s="124"/>
      <c r="EP436" s="124"/>
      <c r="EQ436" s="124"/>
      <c r="ER436" s="124"/>
      <c r="ES436" s="124"/>
      <c r="ET436" s="124"/>
      <c r="EU436" s="124"/>
      <c r="EV436" s="124"/>
      <c r="EW436" s="124"/>
      <c r="EX436" s="124"/>
      <c r="EY436" s="124"/>
      <c r="EZ436" s="124"/>
      <c r="FA436" s="124"/>
      <c r="FB436" s="124"/>
      <c r="FC436" s="124"/>
      <c r="FD436" s="124"/>
      <c r="FE436" s="124"/>
      <c r="FF436" s="124"/>
      <c r="FG436" s="124"/>
      <c r="FH436" s="124"/>
      <c r="FI436" s="124"/>
      <c r="FJ436" s="124"/>
      <c r="FK436" s="124"/>
      <c r="FL436" s="124"/>
    </row>
    <row r="437" spans="1:168" s="31" customFormat="1" ht="25.5">
      <c r="A437" s="234"/>
      <c r="B437" s="235"/>
      <c r="C437" s="341"/>
      <c r="D437" s="346"/>
      <c r="E437" s="335"/>
      <c r="F437" s="334"/>
      <c r="G437" s="236"/>
      <c r="H437" s="334"/>
      <c r="I437" s="236"/>
      <c r="J437" s="334"/>
      <c r="K437" s="235"/>
      <c r="L437" s="235"/>
      <c r="M437" s="235"/>
      <c r="N437" s="235"/>
      <c r="O437" s="235"/>
      <c r="P437" s="235"/>
      <c r="Q437" s="335"/>
      <c r="R437" s="235"/>
      <c r="S437" s="335"/>
      <c r="T437" s="336"/>
      <c r="U437" s="338"/>
      <c r="V437" s="339"/>
      <c r="W437" s="339"/>
      <c r="X437" s="79" t="s">
        <v>760</v>
      </c>
      <c r="Y437" s="79" t="s">
        <v>738</v>
      </c>
      <c r="Z437" s="80" t="s">
        <v>165</v>
      </c>
      <c r="AA437" s="81">
        <v>3</v>
      </c>
      <c r="AB437" s="82"/>
      <c r="AC437" s="83">
        <f t="shared" si="9"/>
        <v>0.45</v>
      </c>
      <c r="AD437" s="83">
        <v>150000</v>
      </c>
      <c r="AE437" s="90">
        <v>43132</v>
      </c>
      <c r="AF437" s="90">
        <v>43374</v>
      </c>
      <c r="AG437" s="79" t="s">
        <v>1234</v>
      </c>
      <c r="AH437" s="29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22"/>
      <c r="AZ437" s="122"/>
      <c r="BA437" s="122"/>
      <c r="BB437" s="122"/>
      <c r="BC437" s="122"/>
      <c r="BD437" s="122"/>
      <c r="BE437" s="122"/>
      <c r="BF437" s="122"/>
      <c r="BG437" s="122"/>
      <c r="BH437" s="122"/>
      <c r="BI437" s="122"/>
      <c r="BJ437" s="122"/>
      <c r="BK437" s="122"/>
      <c r="BL437" s="122"/>
      <c r="BM437" s="122"/>
      <c r="BN437" s="122"/>
      <c r="BO437" s="122"/>
      <c r="BP437" s="122"/>
      <c r="BQ437" s="122"/>
      <c r="BR437" s="122"/>
      <c r="BS437" s="122"/>
      <c r="BT437" s="122"/>
      <c r="BU437" s="122"/>
      <c r="BV437" s="122"/>
      <c r="BW437" s="122"/>
      <c r="BX437" s="122"/>
      <c r="BY437" s="122"/>
      <c r="BZ437" s="122"/>
      <c r="CA437" s="122"/>
      <c r="CB437" s="122"/>
      <c r="CC437" s="122"/>
      <c r="CD437" s="122"/>
      <c r="CE437" s="122"/>
      <c r="CF437" s="122"/>
      <c r="CG437" s="122"/>
      <c r="CH437" s="122"/>
      <c r="CI437" s="122"/>
      <c r="CJ437" s="122"/>
      <c r="CK437" s="122"/>
      <c r="CL437" s="122"/>
      <c r="CM437" s="122"/>
      <c r="CN437" s="122"/>
      <c r="CO437" s="122"/>
      <c r="CP437" s="122"/>
      <c r="CQ437" s="122"/>
      <c r="CR437" s="122"/>
      <c r="CS437" s="123"/>
      <c r="CT437" s="123"/>
      <c r="CU437" s="123"/>
      <c r="CV437" s="123"/>
      <c r="CW437" s="123"/>
      <c r="CX437" s="123"/>
      <c r="CY437" s="123"/>
      <c r="CZ437" s="124"/>
      <c r="DA437" s="124"/>
      <c r="DB437" s="124"/>
      <c r="DC437" s="124"/>
      <c r="DD437" s="124"/>
      <c r="DE437" s="124"/>
      <c r="DF437" s="124"/>
      <c r="DG437" s="124"/>
      <c r="DH437" s="124"/>
      <c r="DI437" s="124"/>
      <c r="DJ437" s="124"/>
      <c r="DK437" s="124"/>
      <c r="DL437" s="124"/>
      <c r="DM437" s="124"/>
      <c r="DN437" s="124"/>
      <c r="DO437" s="124"/>
      <c r="DP437" s="124"/>
      <c r="DQ437" s="124"/>
      <c r="DR437" s="124"/>
      <c r="DS437" s="124"/>
      <c r="DT437" s="124"/>
      <c r="DU437" s="124"/>
      <c r="DV437" s="124"/>
      <c r="DW437" s="124"/>
      <c r="DX437" s="124"/>
      <c r="DY437" s="124"/>
      <c r="DZ437" s="124"/>
      <c r="EA437" s="124"/>
      <c r="EB437" s="124"/>
      <c r="EC437" s="124"/>
      <c r="ED437" s="124"/>
      <c r="EE437" s="124"/>
      <c r="EF437" s="124"/>
      <c r="EG437" s="124"/>
      <c r="EH437" s="124"/>
      <c r="EI437" s="124"/>
      <c r="EJ437" s="124"/>
      <c r="EK437" s="124"/>
      <c r="EL437" s="124"/>
      <c r="EM437" s="124"/>
      <c r="EN437" s="124"/>
      <c r="EO437" s="124"/>
      <c r="EP437" s="124"/>
      <c r="EQ437" s="124"/>
      <c r="ER437" s="124"/>
      <c r="ES437" s="124"/>
      <c r="ET437" s="124"/>
      <c r="EU437" s="124"/>
      <c r="EV437" s="124"/>
      <c r="EW437" s="124"/>
      <c r="EX437" s="124"/>
      <c r="EY437" s="124"/>
      <c r="EZ437" s="124"/>
      <c r="FA437" s="124"/>
      <c r="FB437" s="124"/>
      <c r="FC437" s="124"/>
      <c r="FD437" s="124"/>
      <c r="FE437" s="124"/>
      <c r="FF437" s="124"/>
      <c r="FG437" s="124"/>
      <c r="FH437" s="124"/>
      <c r="FI437" s="124"/>
      <c r="FJ437" s="124"/>
      <c r="FK437" s="124"/>
      <c r="FL437" s="124"/>
    </row>
    <row r="438" spans="1:168" s="31" customFormat="1" ht="25.5">
      <c r="A438" s="95">
        <v>76</v>
      </c>
      <c r="B438" s="79" t="s">
        <v>937</v>
      </c>
      <c r="C438" s="96">
        <v>1.5</v>
      </c>
      <c r="D438" s="91" t="s">
        <v>1235</v>
      </c>
      <c r="E438" s="80">
        <v>0.495</v>
      </c>
      <c r="F438" s="82">
        <f t="shared" si="7"/>
        <v>33</v>
      </c>
      <c r="G438" s="81">
        <v>1.2</v>
      </c>
      <c r="H438" s="82">
        <f t="shared" si="10"/>
        <v>80</v>
      </c>
      <c r="I438" s="81">
        <v>1.35</v>
      </c>
      <c r="J438" s="82">
        <f t="shared" si="8"/>
        <v>90</v>
      </c>
      <c r="K438" s="79" t="s">
        <v>269</v>
      </c>
      <c r="L438" s="79" t="s">
        <v>964</v>
      </c>
      <c r="M438" s="79"/>
      <c r="N438" s="79"/>
      <c r="O438" s="79"/>
      <c r="P438" s="79"/>
      <c r="Q438" s="80"/>
      <c r="R438" s="79"/>
      <c r="S438" s="80"/>
      <c r="T438" s="83"/>
      <c r="U438" s="103"/>
      <c r="V438" s="136">
        <v>42767</v>
      </c>
      <c r="W438" s="136">
        <v>43009</v>
      </c>
      <c r="X438" s="79" t="s">
        <v>269</v>
      </c>
      <c r="Y438" s="79" t="s">
        <v>738</v>
      </c>
      <c r="Z438" s="80" t="s">
        <v>165</v>
      </c>
      <c r="AA438" s="81">
        <v>1</v>
      </c>
      <c r="AB438" s="82"/>
      <c r="AC438" s="83">
        <f t="shared" si="9"/>
        <v>0.15</v>
      </c>
      <c r="AD438" s="83">
        <v>150000</v>
      </c>
      <c r="AE438" s="90">
        <v>43132</v>
      </c>
      <c r="AF438" s="90">
        <v>43374</v>
      </c>
      <c r="AG438" s="79" t="s">
        <v>1236</v>
      </c>
      <c r="AH438" s="29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  <c r="BH438" s="122"/>
      <c r="BI438" s="122"/>
      <c r="BJ438" s="122"/>
      <c r="BK438" s="122"/>
      <c r="BL438" s="122"/>
      <c r="BM438" s="122"/>
      <c r="BN438" s="122"/>
      <c r="BO438" s="122"/>
      <c r="BP438" s="122"/>
      <c r="BQ438" s="122"/>
      <c r="BR438" s="122"/>
      <c r="BS438" s="122"/>
      <c r="BT438" s="122"/>
      <c r="BU438" s="122"/>
      <c r="BV438" s="122"/>
      <c r="BW438" s="122"/>
      <c r="BX438" s="122"/>
      <c r="BY438" s="122"/>
      <c r="BZ438" s="122"/>
      <c r="CA438" s="122"/>
      <c r="CB438" s="122"/>
      <c r="CC438" s="122"/>
      <c r="CD438" s="122"/>
      <c r="CE438" s="122"/>
      <c r="CF438" s="122"/>
      <c r="CG438" s="122"/>
      <c r="CH438" s="122"/>
      <c r="CI438" s="122"/>
      <c r="CJ438" s="122"/>
      <c r="CK438" s="122"/>
      <c r="CL438" s="122"/>
      <c r="CM438" s="122"/>
      <c r="CN438" s="122"/>
      <c r="CO438" s="122"/>
      <c r="CP438" s="122"/>
      <c r="CQ438" s="122"/>
      <c r="CR438" s="122"/>
      <c r="CS438" s="123"/>
      <c r="CT438" s="123"/>
      <c r="CU438" s="123"/>
      <c r="CV438" s="123"/>
      <c r="CW438" s="123"/>
      <c r="CX438" s="123"/>
      <c r="CY438" s="123"/>
      <c r="CZ438" s="124"/>
      <c r="DA438" s="124"/>
      <c r="DB438" s="124"/>
      <c r="DC438" s="124"/>
      <c r="DD438" s="124"/>
      <c r="DE438" s="124"/>
      <c r="DF438" s="124"/>
      <c r="DG438" s="124"/>
      <c r="DH438" s="124"/>
      <c r="DI438" s="124"/>
      <c r="DJ438" s="124"/>
      <c r="DK438" s="124"/>
      <c r="DL438" s="124"/>
      <c r="DM438" s="124"/>
      <c r="DN438" s="124"/>
      <c r="DO438" s="124"/>
      <c r="DP438" s="124"/>
      <c r="DQ438" s="124"/>
      <c r="DR438" s="124"/>
      <c r="DS438" s="124"/>
      <c r="DT438" s="124"/>
      <c r="DU438" s="124"/>
      <c r="DV438" s="124"/>
      <c r="DW438" s="124"/>
      <c r="DX438" s="124"/>
      <c r="DY438" s="124"/>
      <c r="DZ438" s="124"/>
      <c r="EA438" s="124"/>
      <c r="EB438" s="124"/>
      <c r="EC438" s="124"/>
      <c r="ED438" s="124"/>
      <c r="EE438" s="124"/>
      <c r="EF438" s="124"/>
      <c r="EG438" s="124"/>
      <c r="EH438" s="124"/>
      <c r="EI438" s="124"/>
      <c r="EJ438" s="124"/>
      <c r="EK438" s="124"/>
      <c r="EL438" s="124"/>
      <c r="EM438" s="124"/>
      <c r="EN438" s="124"/>
      <c r="EO438" s="124"/>
      <c r="EP438" s="124"/>
      <c r="EQ438" s="124"/>
      <c r="ER438" s="124"/>
      <c r="ES438" s="124"/>
      <c r="ET438" s="124"/>
      <c r="EU438" s="124"/>
      <c r="EV438" s="124"/>
      <c r="EW438" s="124"/>
      <c r="EX438" s="124"/>
      <c r="EY438" s="124"/>
      <c r="EZ438" s="124"/>
      <c r="FA438" s="124"/>
      <c r="FB438" s="124"/>
      <c r="FC438" s="124"/>
      <c r="FD438" s="124"/>
      <c r="FE438" s="124"/>
      <c r="FF438" s="124"/>
      <c r="FG438" s="124"/>
      <c r="FH438" s="124"/>
      <c r="FI438" s="124"/>
      <c r="FJ438" s="124"/>
      <c r="FK438" s="124"/>
      <c r="FL438" s="124"/>
    </row>
    <row r="439" spans="1:168" s="31" customFormat="1" ht="25.5">
      <c r="A439" s="95">
        <v>77</v>
      </c>
      <c r="B439" s="79" t="s">
        <v>270</v>
      </c>
      <c r="C439" s="96">
        <v>0.8</v>
      </c>
      <c r="D439" s="91" t="s">
        <v>1237</v>
      </c>
      <c r="E439" s="80">
        <v>0.264</v>
      </c>
      <c r="F439" s="82">
        <f t="shared" si="7"/>
        <v>33</v>
      </c>
      <c r="G439" s="81">
        <v>0.8</v>
      </c>
      <c r="H439" s="82">
        <f t="shared" si="10"/>
        <v>100</v>
      </c>
      <c r="I439" s="81">
        <v>0.7</v>
      </c>
      <c r="J439" s="82">
        <f t="shared" si="8"/>
        <v>87.49999999999999</v>
      </c>
      <c r="K439" s="79" t="s">
        <v>271</v>
      </c>
      <c r="L439" s="79" t="s">
        <v>964</v>
      </c>
      <c r="M439" s="79"/>
      <c r="N439" s="79"/>
      <c r="O439" s="79"/>
      <c r="P439" s="79" t="s">
        <v>1054</v>
      </c>
      <c r="Q439" s="80" t="s">
        <v>324</v>
      </c>
      <c r="R439" s="79">
        <v>230</v>
      </c>
      <c r="S439" s="80"/>
      <c r="T439" s="83">
        <v>0.154</v>
      </c>
      <c r="U439" s="103">
        <f>T439/R439*1000000</f>
        <v>669.5652173913043</v>
      </c>
      <c r="V439" s="136">
        <v>42767</v>
      </c>
      <c r="W439" s="136">
        <v>43009</v>
      </c>
      <c r="X439" s="79" t="s">
        <v>271</v>
      </c>
      <c r="Y439" s="79" t="s">
        <v>738</v>
      </c>
      <c r="Z439" s="80" t="s">
        <v>165</v>
      </c>
      <c r="AA439" s="81">
        <v>1</v>
      </c>
      <c r="AB439" s="82"/>
      <c r="AC439" s="83">
        <f t="shared" si="9"/>
        <v>0.15</v>
      </c>
      <c r="AD439" s="83">
        <v>150000</v>
      </c>
      <c r="AE439" s="90">
        <v>43132</v>
      </c>
      <c r="AF439" s="90">
        <v>43374</v>
      </c>
      <c r="AG439" s="79" t="s">
        <v>1238</v>
      </c>
      <c r="AH439" s="29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  <c r="BH439" s="122"/>
      <c r="BI439" s="122"/>
      <c r="BJ439" s="122"/>
      <c r="BK439" s="122"/>
      <c r="BL439" s="122"/>
      <c r="BM439" s="122"/>
      <c r="BN439" s="122"/>
      <c r="BO439" s="122"/>
      <c r="BP439" s="122"/>
      <c r="BQ439" s="122"/>
      <c r="BR439" s="122"/>
      <c r="BS439" s="122"/>
      <c r="BT439" s="122"/>
      <c r="BU439" s="122"/>
      <c r="BV439" s="122"/>
      <c r="BW439" s="122"/>
      <c r="BX439" s="122"/>
      <c r="BY439" s="122"/>
      <c r="BZ439" s="122"/>
      <c r="CA439" s="122"/>
      <c r="CB439" s="122"/>
      <c r="CC439" s="122"/>
      <c r="CD439" s="122"/>
      <c r="CE439" s="122"/>
      <c r="CF439" s="122"/>
      <c r="CG439" s="122"/>
      <c r="CH439" s="122"/>
      <c r="CI439" s="122"/>
      <c r="CJ439" s="122"/>
      <c r="CK439" s="122"/>
      <c r="CL439" s="122"/>
      <c r="CM439" s="122"/>
      <c r="CN439" s="122"/>
      <c r="CO439" s="122"/>
      <c r="CP439" s="122"/>
      <c r="CQ439" s="122"/>
      <c r="CR439" s="122"/>
      <c r="CS439" s="123"/>
      <c r="CT439" s="123"/>
      <c r="CU439" s="123"/>
      <c r="CV439" s="123"/>
      <c r="CW439" s="123"/>
      <c r="CX439" s="123"/>
      <c r="CY439" s="123"/>
      <c r="CZ439" s="124"/>
      <c r="DA439" s="124"/>
      <c r="DB439" s="124"/>
      <c r="DC439" s="124"/>
      <c r="DD439" s="124"/>
      <c r="DE439" s="124"/>
      <c r="DF439" s="124"/>
      <c r="DG439" s="124"/>
      <c r="DH439" s="124"/>
      <c r="DI439" s="124"/>
      <c r="DJ439" s="124"/>
      <c r="DK439" s="124"/>
      <c r="DL439" s="124"/>
      <c r="DM439" s="124"/>
      <c r="DN439" s="124"/>
      <c r="DO439" s="124"/>
      <c r="DP439" s="124"/>
      <c r="DQ439" s="124"/>
      <c r="DR439" s="124"/>
      <c r="DS439" s="124"/>
      <c r="DT439" s="124"/>
      <c r="DU439" s="124"/>
      <c r="DV439" s="124"/>
      <c r="DW439" s="124"/>
      <c r="DX439" s="124"/>
      <c r="DY439" s="124"/>
      <c r="DZ439" s="124"/>
      <c r="EA439" s="124"/>
      <c r="EB439" s="124"/>
      <c r="EC439" s="124"/>
      <c r="ED439" s="124"/>
      <c r="EE439" s="124"/>
      <c r="EF439" s="124"/>
      <c r="EG439" s="124"/>
      <c r="EH439" s="124"/>
      <c r="EI439" s="124"/>
      <c r="EJ439" s="124"/>
      <c r="EK439" s="124"/>
      <c r="EL439" s="124"/>
      <c r="EM439" s="124"/>
      <c r="EN439" s="124"/>
      <c r="EO439" s="124"/>
      <c r="EP439" s="124"/>
      <c r="EQ439" s="124"/>
      <c r="ER439" s="124"/>
      <c r="ES439" s="124"/>
      <c r="ET439" s="124"/>
      <c r="EU439" s="124"/>
      <c r="EV439" s="124"/>
      <c r="EW439" s="124"/>
      <c r="EX439" s="124"/>
      <c r="EY439" s="124"/>
      <c r="EZ439" s="124"/>
      <c r="FA439" s="124"/>
      <c r="FB439" s="124"/>
      <c r="FC439" s="124"/>
      <c r="FD439" s="124"/>
      <c r="FE439" s="124"/>
      <c r="FF439" s="124"/>
      <c r="FG439" s="124"/>
      <c r="FH439" s="124"/>
      <c r="FI439" s="124"/>
      <c r="FJ439" s="124"/>
      <c r="FK439" s="124"/>
      <c r="FL439" s="124"/>
    </row>
    <row r="440" spans="1:168" s="31" customFormat="1" ht="51">
      <c r="A440" s="95">
        <v>78</v>
      </c>
      <c r="B440" s="79" t="s">
        <v>272</v>
      </c>
      <c r="C440" s="96">
        <v>0.3</v>
      </c>
      <c r="D440" s="91" t="s">
        <v>1239</v>
      </c>
      <c r="E440" s="80">
        <v>0.099</v>
      </c>
      <c r="F440" s="82">
        <f t="shared" si="7"/>
        <v>33</v>
      </c>
      <c r="G440" s="81">
        <v>0.25</v>
      </c>
      <c r="H440" s="82">
        <f t="shared" si="10"/>
        <v>83.33333333333334</v>
      </c>
      <c r="I440" s="81">
        <v>0.2</v>
      </c>
      <c r="J440" s="82">
        <f t="shared" si="8"/>
        <v>66.66666666666667</v>
      </c>
      <c r="K440" s="79" t="s">
        <v>273</v>
      </c>
      <c r="L440" s="79" t="s">
        <v>964</v>
      </c>
      <c r="M440" s="79"/>
      <c r="N440" s="79"/>
      <c r="O440" s="79"/>
      <c r="P440" s="79"/>
      <c r="Q440" s="80"/>
      <c r="R440" s="79"/>
      <c r="S440" s="80"/>
      <c r="T440" s="83"/>
      <c r="U440" s="103"/>
      <c r="V440" s="136">
        <v>42767</v>
      </c>
      <c r="W440" s="136">
        <v>43009</v>
      </c>
      <c r="X440" s="79" t="s">
        <v>273</v>
      </c>
      <c r="Y440" s="79" t="s">
        <v>738</v>
      </c>
      <c r="Z440" s="80" t="s">
        <v>165</v>
      </c>
      <c r="AA440" s="81">
        <v>1</v>
      </c>
      <c r="AB440" s="82"/>
      <c r="AC440" s="83">
        <f t="shared" si="9"/>
        <v>0.15</v>
      </c>
      <c r="AD440" s="83">
        <v>150000</v>
      </c>
      <c r="AE440" s="90">
        <v>43132</v>
      </c>
      <c r="AF440" s="90">
        <v>43374</v>
      </c>
      <c r="AG440" s="79" t="s">
        <v>1240</v>
      </c>
      <c r="AH440" s="29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2"/>
      <c r="AX440" s="122"/>
      <c r="AY440" s="122"/>
      <c r="AZ440" s="122"/>
      <c r="BA440" s="122"/>
      <c r="BB440" s="122"/>
      <c r="BC440" s="122"/>
      <c r="BD440" s="122"/>
      <c r="BE440" s="122"/>
      <c r="BF440" s="122"/>
      <c r="BG440" s="122"/>
      <c r="BH440" s="122"/>
      <c r="BI440" s="122"/>
      <c r="BJ440" s="122"/>
      <c r="BK440" s="122"/>
      <c r="BL440" s="122"/>
      <c r="BM440" s="122"/>
      <c r="BN440" s="122"/>
      <c r="BO440" s="122"/>
      <c r="BP440" s="122"/>
      <c r="BQ440" s="122"/>
      <c r="BR440" s="122"/>
      <c r="BS440" s="122"/>
      <c r="BT440" s="122"/>
      <c r="BU440" s="122"/>
      <c r="BV440" s="122"/>
      <c r="BW440" s="122"/>
      <c r="BX440" s="122"/>
      <c r="BY440" s="122"/>
      <c r="BZ440" s="122"/>
      <c r="CA440" s="122"/>
      <c r="CB440" s="122"/>
      <c r="CC440" s="122"/>
      <c r="CD440" s="122"/>
      <c r="CE440" s="122"/>
      <c r="CF440" s="122"/>
      <c r="CG440" s="122"/>
      <c r="CH440" s="122"/>
      <c r="CI440" s="122"/>
      <c r="CJ440" s="122"/>
      <c r="CK440" s="122"/>
      <c r="CL440" s="122"/>
      <c r="CM440" s="122"/>
      <c r="CN440" s="122"/>
      <c r="CO440" s="122"/>
      <c r="CP440" s="122"/>
      <c r="CQ440" s="122"/>
      <c r="CR440" s="122"/>
      <c r="CS440" s="123"/>
      <c r="CT440" s="123"/>
      <c r="CU440" s="123"/>
      <c r="CV440" s="123"/>
      <c r="CW440" s="123"/>
      <c r="CX440" s="123"/>
      <c r="CY440" s="123"/>
      <c r="CZ440" s="124"/>
      <c r="DA440" s="124"/>
      <c r="DB440" s="124"/>
      <c r="DC440" s="124"/>
      <c r="DD440" s="124"/>
      <c r="DE440" s="124"/>
      <c r="DF440" s="124"/>
      <c r="DG440" s="124"/>
      <c r="DH440" s="124"/>
      <c r="DI440" s="124"/>
      <c r="DJ440" s="124"/>
      <c r="DK440" s="124"/>
      <c r="DL440" s="124"/>
      <c r="DM440" s="124"/>
      <c r="DN440" s="124"/>
      <c r="DO440" s="124"/>
      <c r="DP440" s="124"/>
      <c r="DQ440" s="124"/>
      <c r="DR440" s="124"/>
      <c r="DS440" s="124"/>
      <c r="DT440" s="124"/>
      <c r="DU440" s="124"/>
      <c r="DV440" s="124"/>
      <c r="DW440" s="124"/>
      <c r="DX440" s="124"/>
      <c r="DY440" s="124"/>
      <c r="DZ440" s="124"/>
      <c r="EA440" s="124"/>
      <c r="EB440" s="124"/>
      <c r="EC440" s="124"/>
      <c r="ED440" s="124"/>
      <c r="EE440" s="124"/>
      <c r="EF440" s="124"/>
      <c r="EG440" s="124"/>
      <c r="EH440" s="124"/>
      <c r="EI440" s="124"/>
      <c r="EJ440" s="124"/>
      <c r="EK440" s="124"/>
      <c r="EL440" s="124"/>
      <c r="EM440" s="124"/>
      <c r="EN440" s="124"/>
      <c r="EO440" s="124"/>
      <c r="EP440" s="124"/>
      <c r="EQ440" s="124"/>
      <c r="ER440" s="124"/>
      <c r="ES440" s="124"/>
      <c r="ET440" s="124"/>
      <c r="EU440" s="124"/>
      <c r="EV440" s="124"/>
      <c r="EW440" s="124"/>
      <c r="EX440" s="124"/>
      <c r="EY440" s="124"/>
      <c r="EZ440" s="124"/>
      <c r="FA440" s="124"/>
      <c r="FB440" s="124"/>
      <c r="FC440" s="124"/>
      <c r="FD440" s="124"/>
      <c r="FE440" s="124"/>
      <c r="FF440" s="124"/>
      <c r="FG440" s="124"/>
      <c r="FH440" s="124"/>
      <c r="FI440" s="124"/>
      <c r="FJ440" s="124"/>
      <c r="FK440" s="124"/>
      <c r="FL440" s="124"/>
    </row>
    <row r="441" spans="1:168" s="31" customFormat="1" ht="51">
      <c r="A441" s="95">
        <v>79</v>
      </c>
      <c r="B441" s="79" t="s">
        <v>274</v>
      </c>
      <c r="C441" s="96">
        <v>3</v>
      </c>
      <c r="D441" s="91" t="s">
        <v>1241</v>
      </c>
      <c r="E441" s="80">
        <v>0.99</v>
      </c>
      <c r="F441" s="82">
        <f t="shared" si="7"/>
        <v>33</v>
      </c>
      <c r="G441" s="81">
        <v>2.4</v>
      </c>
      <c r="H441" s="82">
        <f t="shared" si="10"/>
        <v>80</v>
      </c>
      <c r="I441" s="81">
        <v>2.7</v>
      </c>
      <c r="J441" s="82">
        <f t="shared" si="8"/>
        <v>90</v>
      </c>
      <c r="K441" s="79" t="s">
        <v>275</v>
      </c>
      <c r="L441" s="79" t="s">
        <v>964</v>
      </c>
      <c r="M441" s="79"/>
      <c r="N441" s="79"/>
      <c r="O441" s="79" t="s">
        <v>275</v>
      </c>
      <c r="P441" s="79" t="s">
        <v>1242</v>
      </c>
      <c r="Q441" s="80" t="s">
        <v>397</v>
      </c>
      <c r="R441" s="79">
        <v>1.83</v>
      </c>
      <c r="S441" s="80"/>
      <c r="T441" s="83">
        <v>0.5183</v>
      </c>
      <c r="U441" s="103">
        <f aca="true" t="shared" si="11" ref="U441:U481">T441/R441*1000000</f>
        <v>283224.04371584696</v>
      </c>
      <c r="V441" s="136">
        <v>42767</v>
      </c>
      <c r="W441" s="136">
        <v>43009</v>
      </c>
      <c r="X441" s="79"/>
      <c r="Y441" s="79"/>
      <c r="Z441" s="80"/>
      <c r="AA441" s="81"/>
      <c r="AB441" s="82"/>
      <c r="AC441" s="83"/>
      <c r="AD441" s="83"/>
      <c r="AE441" s="90"/>
      <c r="AF441" s="90"/>
      <c r="AG441" s="79" t="s">
        <v>1243</v>
      </c>
      <c r="AH441" s="29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  <c r="BC441" s="122"/>
      <c r="BD441" s="122"/>
      <c r="BE441" s="122"/>
      <c r="BF441" s="122"/>
      <c r="BG441" s="122"/>
      <c r="BH441" s="122"/>
      <c r="BI441" s="122"/>
      <c r="BJ441" s="122"/>
      <c r="BK441" s="122"/>
      <c r="BL441" s="122"/>
      <c r="BM441" s="122"/>
      <c r="BN441" s="122"/>
      <c r="BO441" s="122"/>
      <c r="BP441" s="122"/>
      <c r="BQ441" s="122"/>
      <c r="BR441" s="122"/>
      <c r="BS441" s="122"/>
      <c r="BT441" s="122"/>
      <c r="BU441" s="122"/>
      <c r="BV441" s="122"/>
      <c r="BW441" s="122"/>
      <c r="BX441" s="122"/>
      <c r="BY441" s="122"/>
      <c r="BZ441" s="122"/>
      <c r="CA441" s="122"/>
      <c r="CB441" s="122"/>
      <c r="CC441" s="122"/>
      <c r="CD441" s="122"/>
      <c r="CE441" s="122"/>
      <c r="CF441" s="122"/>
      <c r="CG441" s="122"/>
      <c r="CH441" s="122"/>
      <c r="CI441" s="122"/>
      <c r="CJ441" s="122"/>
      <c r="CK441" s="122"/>
      <c r="CL441" s="122"/>
      <c r="CM441" s="122"/>
      <c r="CN441" s="122"/>
      <c r="CO441" s="122"/>
      <c r="CP441" s="122"/>
      <c r="CQ441" s="122"/>
      <c r="CR441" s="122"/>
      <c r="CS441" s="123"/>
      <c r="CT441" s="123"/>
      <c r="CU441" s="123"/>
      <c r="CV441" s="123"/>
      <c r="CW441" s="123"/>
      <c r="CX441" s="123"/>
      <c r="CY441" s="123"/>
      <c r="CZ441" s="124"/>
      <c r="DA441" s="124"/>
      <c r="DB441" s="124"/>
      <c r="DC441" s="124"/>
      <c r="DD441" s="124"/>
      <c r="DE441" s="124"/>
      <c r="DF441" s="124"/>
      <c r="DG441" s="124"/>
      <c r="DH441" s="124"/>
      <c r="DI441" s="124"/>
      <c r="DJ441" s="124"/>
      <c r="DK441" s="124"/>
      <c r="DL441" s="124"/>
      <c r="DM441" s="124"/>
      <c r="DN441" s="124"/>
      <c r="DO441" s="124"/>
      <c r="DP441" s="124"/>
      <c r="DQ441" s="124"/>
      <c r="DR441" s="124"/>
      <c r="DS441" s="124"/>
      <c r="DT441" s="124"/>
      <c r="DU441" s="124"/>
      <c r="DV441" s="124"/>
      <c r="DW441" s="124"/>
      <c r="DX441" s="124"/>
      <c r="DY441" s="124"/>
      <c r="DZ441" s="124"/>
      <c r="EA441" s="124"/>
      <c r="EB441" s="124"/>
      <c r="EC441" s="124"/>
      <c r="ED441" s="124"/>
      <c r="EE441" s="124"/>
      <c r="EF441" s="124"/>
      <c r="EG441" s="124"/>
      <c r="EH441" s="124"/>
      <c r="EI441" s="124"/>
      <c r="EJ441" s="124"/>
      <c r="EK441" s="124"/>
      <c r="EL441" s="124"/>
      <c r="EM441" s="124"/>
      <c r="EN441" s="124"/>
      <c r="EO441" s="124"/>
      <c r="EP441" s="124"/>
      <c r="EQ441" s="124"/>
      <c r="ER441" s="124"/>
      <c r="ES441" s="124"/>
      <c r="ET441" s="124"/>
      <c r="EU441" s="124"/>
      <c r="EV441" s="124"/>
      <c r="EW441" s="124"/>
      <c r="EX441" s="124"/>
      <c r="EY441" s="124"/>
      <c r="EZ441" s="124"/>
      <c r="FA441" s="124"/>
      <c r="FB441" s="124"/>
      <c r="FC441" s="124"/>
      <c r="FD441" s="124"/>
      <c r="FE441" s="124"/>
      <c r="FF441" s="124"/>
      <c r="FG441" s="124"/>
      <c r="FH441" s="124"/>
      <c r="FI441" s="124"/>
      <c r="FJ441" s="124"/>
      <c r="FK441" s="124"/>
      <c r="FL441" s="124"/>
    </row>
    <row r="442" spans="1:168" s="31" customFormat="1" ht="38.25">
      <c r="A442" s="95">
        <v>80</v>
      </c>
      <c r="B442" s="79" t="s">
        <v>276</v>
      </c>
      <c r="C442" s="96">
        <v>2</v>
      </c>
      <c r="D442" s="91" t="s">
        <v>1244</v>
      </c>
      <c r="E442" s="80">
        <v>0.66</v>
      </c>
      <c r="F442" s="82">
        <f t="shared" si="7"/>
        <v>33</v>
      </c>
      <c r="G442" s="81">
        <v>0.8</v>
      </c>
      <c r="H442" s="82">
        <f t="shared" si="10"/>
        <v>40</v>
      </c>
      <c r="I442" s="81">
        <v>0.9</v>
      </c>
      <c r="J442" s="82">
        <f t="shared" si="8"/>
        <v>45</v>
      </c>
      <c r="K442" s="79" t="s">
        <v>277</v>
      </c>
      <c r="L442" s="79" t="s">
        <v>964</v>
      </c>
      <c r="M442" s="79"/>
      <c r="N442" s="79"/>
      <c r="O442" s="79" t="s">
        <v>277</v>
      </c>
      <c r="P442" s="79" t="s">
        <v>1242</v>
      </c>
      <c r="Q442" s="80" t="s">
        <v>397</v>
      </c>
      <c r="R442" s="79">
        <v>1.1</v>
      </c>
      <c r="S442" s="80"/>
      <c r="T442" s="83">
        <v>0.7785</v>
      </c>
      <c r="U442" s="103">
        <f t="shared" si="11"/>
        <v>707727.2727272727</v>
      </c>
      <c r="V442" s="136">
        <v>42767</v>
      </c>
      <c r="W442" s="136">
        <v>43009</v>
      </c>
      <c r="X442" s="79"/>
      <c r="Y442" s="79"/>
      <c r="Z442" s="80"/>
      <c r="AA442" s="81"/>
      <c r="AB442" s="82"/>
      <c r="AC442" s="83"/>
      <c r="AD442" s="83"/>
      <c r="AE442" s="90"/>
      <c r="AF442" s="90"/>
      <c r="AG442" s="79" t="s">
        <v>1245</v>
      </c>
      <c r="AH442" s="29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22"/>
      <c r="AZ442" s="122"/>
      <c r="BA442" s="122"/>
      <c r="BB442" s="122"/>
      <c r="BC442" s="122"/>
      <c r="BD442" s="122"/>
      <c r="BE442" s="122"/>
      <c r="BF442" s="122"/>
      <c r="BG442" s="122"/>
      <c r="BH442" s="122"/>
      <c r="BI442" s="122"/>
      <c r="BJ442" s="122"/>
      <c r="BK442" s="122"/>
      <c r="BL442" s="122"/>
      <c r="BM442" s="122"/>
      <c r="BN442" s="122"/>
      <c r="BO442" s="122"/>
      <c r="BP442" s="122"/>
      <c r="BQ442" s="122"/>
      <c r="BR442" s="122"/>
      <c r="BS442" s="122"/>
      <c r="BT442" s="122"/>
      <c r="BU442" s="122"/>
      <c r="BV442" s="122"/>
      <c r="BW442" s="122"/>
      <c r="BX442" s="122"/>
      <c r="BY442" s="122"/>
      <c r="BZ442" s="122"/>
      <c r="CA442" s="122"/>
      <c r="CB442" s="122"/>
      <c r="CC442" s="122"/>
      <c r="CD442" s="122"/>
      <c r="CE442" s="122"/>
      <c r="CF442" s="122"/>
      <c r="CG442" s="122"/>
      <c r="CH442" s="122"/>
      <c r="CI442" s="122"/>
      <c r="CJ442" s="122"/>
      <c r="CK442" s="122"/>
      <c r="CL442" s="122"/>
      <c r="CM442" s="122"/>
      <c r="CN442" s="122"/>
      <c r="CO442" s="122"/>
      <c r="CP442" s="122"/>
      <c r="CQ442" s="122"/>
      <c r="CR442" s="122"/>
      <c r="CS442" s="123"/>
      <c r="CT442" s="123"/>
      <c r="CU442" s="123"/>
      <c r="CV442" s="123"/>
      <c r="CW442" s="123"/>
      <c r="CX442" s="123"/>
      <c r="CY442" s="123"/>
      <c r="CZ442" s="124"/>
      <c r="DA442" s="124"/>
      <c r="DB442" s="124"/>
      <c r="DC442" s="124"/>
      <c r="DD442" s="124"/>
      <c r="DE442" s="124"/>
      <c r="DF442" s="124"/>
      <c r="DG442" s="124"/>
      <c r="DH442" s="124"/>
      <c r="DI442" s="124"/>
      <c r="DJ442" s="124"/>
      <c r="DK442" s="124"/>
      <c r="DL442" s="124"/>
      <c r="DM442" s="124"/>
      <c r="DN442" s="124"/>
      <c r="DO442" s="124"/>
      <c r="DP442" s="124"/>
      <c r="DQ442" s="124"/>
      <c r="DR442" s="124"/>
      <c r="DS442" s="124"/>
      <c r="DT442" s="124"/>
      <c r="DU442" s="124"/>
      <c r="DV442" s="124"/>
      <c r="DW442" s="124"/>
      <c r="DX442" s="124"/>
      <c r="DY442" s="124"/>
      <c r="DZ442" s="124"/>
      <c r="EA442" s="124"/>
      <c r="EB442" s="124"/>
      <c r="EC442" s="124"/>
      <c r="ED442" s="124"/>
      <c r="EE442" s="124"/>
      <c r="EF442" s="124"/>
      <c r="EG442" s="124"/>
      <c r="EH442" s="124"/>
      <c r="EI442" s="124"/>
      <c r="EJ442" s="124"/>
      <c r="EK442" s="124"/>
      <c r="EL442" s="124"/>
      <c r="EM442" s="124"/>
      <c r="EN442" s="124"/>
      <c r="EO442" s="124"/>
      <c r="EP442" s="124"/>
      <c r="EQ442" s="124"/>
      <c r="ER442" s="124"/>
      <c r="ES442" s="124"/>
      <c r="ET442" s="124"/>
      <c r="EU442" s="124"/>
      <c r="EV442" s="124"/>
      <c r="EW442" s="124"/>
      <c r="EX442" s="124"/>
      <c r="EY442" s="124"/>
      <c r="EZ442" s="124"/>
      <c r="FA442" s="124"/>
      <c r="FB442" s="124"/>
      <c r="FC442" s="124"/>
      <c r="FD442" s="124"/>
      <c r="FE442" s="124"/>
      <c r="FF442" s="124"/>
      <c r="FG442" s="124"/>
      <c r="FH442" s="124"/>
      <c r="FI442" s="124"/>
      <c r="FJ442" s="124"/>
      <c r="FK442" s="124"/>
      <c r="FL442" s="124"/>
    </row>
    <row r="443" spans="1:168" s="31" customFormat="1" ht="38.25">
      <c r="A443" s="95">
        <v>81</v>
      </c>
      <c r="B443" s="79" t="s">
        <v>278</v>
      </c>
      <c r="C443" s="96">
        <v>2</v>
      </c>
      <c r="D443" s="91" t="s">
        <v>1241</v>
      </c>
      <c r="E443" s="80">
        <v>0.66</v>
      </c>
      <c r="F443" s="82">
        <f t="shared" si="7"/>
        <v>33</v>
      </c>
      <c r="G443" s="81">
        <v>0.8</v>
      </c>
      <c r="H443" s="82">
        <f t="shared" si="10"/>
        <v>40</v>
      </c>
      <c r="I443" s="81">
        <v>0.9</v>
      </c>
      <c r="J443" s="82">
        <f t="shared" si="8"/>
        <v>45</v>
      </c>
      <c r="K443" s="79" t="s">
        <v>279</v>
      </c>
      <c r="L443" s="79" t="s">
        <v>964</v>
      </c>
      <c r="M443" s="79"/>
      <c r="N443" s="79"/>
      <c r="O443" s="79" t="s">
        <v>279</v>
      </c>
      <c r="P443" s="79" t="s">
        <v>1242</v>
      </c>
      <c r="Q443" s="80" t="s">
        <v>397</v>
      </c>
      <c r="R443" s="79">
        <v>0.32</v>
      </c>
      <c r="S443" s="80"/>
      <c r="T443" s="83">
        <v>0.5256</v>
      </c>
      <c r="U443" s="103">
        <f t="shared" si="11"/>
        <v>1642499.9999999998</v>
      </c>
      <c r="V443" s="136">
        <v>42767</v>
      </c>
      <c r="W443" s="136">
        <v>43009</v>
      </c>
      <c r="X443" s="79"/>
      <c r="Y443" s="79"/>
      <c r="Z443" s="80"/>
      <c r="AA443" s="81"/>
      <c r="AB443" s="82"/>
      <c r="AC443" s="83"/>
      <c r="AD443" s="83"/>
      <c r="AE443" s="90"/>
      <c r="AF443" s="90"/>
      <c r="AG443" s="79" t="s">
        <v>1197</v>
      </c>
      <c r="AH443" s="29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22"/>
      <c r="AZ443" s="122"/>
      <c r="BA443" s="122"/>
      <c r="BB443" s="122"/>
      <c r="BC443" s="122"/>
      <c r="BD443" s="122"/>
      <c r="BE443" s="122"/>
      <c r="BF443" s="122"/>
      <c r="BG443" s="122"/>
      <c r="BH443" s="122"/>
      <c r="BI443" s="122"/>
      <c r="BJ443" s="122"/>
      <c r="BK443" s="122"/>
      <c r="BL443" s="122"/>
      <c r="BM443" s="122"/>
      <c r="BN443" s="122"/>
      <c r="BO443" s="122"/>
      <c r="BP443" s="122"/>
      <c r="BQ443" s="122"/>
      <c r="BR443" s="122"/>
      <c r="BS443" s="122"/>
      <c r="BT443" s="122"/>
      <c r="BU443" s="122"/>
      <c r="BV443" s="122"/>
      <c r="BW443" s="122"/>
      <c r="BX443" s="122"/>
      <c r="BY443" s="122"/>
      <c r="BZ443" s="122"/>
      <c r="CA443" s="122"/>
      <c r="CB443" s="122"/>
      <c r="CC443" s="122"/>
      <c r="CD443" s="122"/>
      <c r="CE443" s="122"/>
      <c r="CF443" s="122"/>
      <c r="CG443" s="122"/>
      <c r="CH443" s="122"/>
      <c r="CI443" s="122"/>
      <c r="CJ443" s="122"/>
      <c r="CK443" s="122"/>
      <c r="CL443" s="122"/>
      <c r="CM443" s="122"/>
      <c r="CN443" s="122"/>
      <c r="CO443" s="122"/>
      <c r="CP443" s="122"/>
      <c r="CQ443" s="122"/>
      <c r="CR443" s="122"/>
      <c r="CS443" s="123"/>
      <c r="CT443" s="123"/>
      <c r="CU443" s="123"/>
      <c r="CV443" s="123"/>
      <c r="CW443" s="123"/>
      <c r="CX443" s="123"/>
      <c r="CY443" s="123"/>
      <c r="CZ443" s="124"/>
      <c r="DA443" s="124"/>
      <c r="DB443" s="124"/>
      <c r="DC443" s="124"/>
      <c r="DD443" s="124"/>
      <c r="DE443" s="124"/>
      <c r="DF443" s="124"/>
      <c r="DG443" s="124"/>
      <c r="DH443" s="124"/>
      <c r="DI443" s="124"/>
      <c r="DJ443" s="124"/>
      <c r="DK443" s="124"/>
      <c r="DL443" s="124"/>
      <c r="DM443" s="124"/>
      <c r="DN443" s="124"/>
      <c r="DO443" s="124"/>
      <c r="DP443" s="124"/>
      <c r="DQ443" s="124"/>
      <c r="DR443" s="124"/>
      <c r="DS443" s="124"/>
      <c r="DT443" s="124"/>
      <c r="DU443" s="124"/>
      <c r="DV443" s="124"/>
      <c r="DW443" s="124"/>
      <c r="DX443" s="124"/>
      <c r="DY443" s="124"/>
      <c r="DZ443" s="124"/>
      <c r="EA443" s="124"/>
      <c r="EB443" s="124"/>
      <c r="EC443" s="124"/>
      <c r="ED443" s="124"/>
      <c r="EE443" s="124"/>
      <c r="EF443" s="124"/>
      <c r="EG443" s="124"/>
      <c r="EH443" s="124"/>
      <c r="EI443" s="124"/>
      <c r="EJ443" s="124"/>
      <c r="EK443" s="124"/>
      <c r="EL443" s="124"/>
      <c r="EM443" s="124"/>
      <c r="EN443" s="124"/>
      <c r="EO443" s="124"/>
      <c r="EP443" s="124"/>
      <c r="EQ443" s="124"/>
      <c r="ER443" s="124"/>
      <c r="ES443" s="124"/>
      <c r="ET443" s="124"/>
      <c r="EU443" s="124"/>
      <c r="EV443" s="124"/>
      <c r="EW443" s="124"/>
      <c r="EX443" s="124"/>
      <c r="EY443" s="124"/>
      <c r="EZ443" s="124"/>
      <c r="FA443" s="124"/>
      <c r="FB443" s="124"/>
      <c r="FC443" s="124"/>
      <c r="FD443" s="124"/>
      <c r="FE443" s="124"/>
      <c r="FF443" s="124"/>
      <c r="FG443" s="124"/>
      <c r="FH443" s="124"/>
      <c r="FI443" s="124"/>
      <c r="FJ443" s="124"/>
      <c r="FK443" s="124"/>
      <c r="FL443" s="124"/>
    </row>
    <row r="444" spans="1:168" s="31" customFormat="1" ht="38.25">
      <c r="A444" s="95">
        <v>82</v>
      </c>
      <c r="B444" s="79" t="s">
        <v>280</v>
      </c>
      <c r="C444" s="96">
        <v>1.2</v>
      </c>
      <c r="D444" s="91" t="s">
        <v>1246</v>
      </c>
      <c r="E444" s="80">
        <v>0.396</v>
      </c>
      <c r="F444" s="82">
        <f t="shared" si="7"/>
        <v>33</v>
      </c>
      <c r="G444" s="81">
        <v>0.8</v>
      </c>
      <c r="H444" s="82">
        <f t="shared" si="10"/>
        <v>66.66666666666667</v>
      </c>
      <c r="I444" s="81">
        <v>0.9</v>
      </c>
      <c r="J444" s="82">
        <f t="shared" si="8"/>
        <v>75</v>
      </c>
      <c r="K444" s="79" t="s">
        <v>280</v>
      </c>
      <c r="L444" s="79" t="s">
        <v>964</v>
      </c>
      <c r="M444" s="79"/>
      <c r="N444" s="79"/>
      <c r="O444" s="79" t="s">
        <v>280</v>
      </c>
      <c r="P444" s="79" t="s">
        <v>1242</v>
      </c>
      <c r="Q444" s="80" t="s">
        <v>397</v>
      </c>
      <c r="R444" s="79">
        <v>1</v>
      </c>
      <c r="S444" s="80"/>
      <c r="T444" s="83">
        <v>0.9883</v>
      </c>
      <c r="U444" s="103">
        <f t="shared" si="11"/>
        <v>988300</v>
      </c>
      <c r="V444" s="136">
        <v>42767</v>
      </c>
      <c r="W444" s="136">
        <v>43009</v>
      </c>
      <c r="X444" s="79"/>
      <c r="Y444" s="79"/>
      <c r="Z444" s="80"/>
      <c r="AA444" s="81"/>
      <c r="AB444" s="82"/>
      <c r="AC444" s="83"/>
      <c r="AD444" s="83"/>
      <c r="AE444" s="90"/>
      <c r="AF444" s="90"/>
      <c r="AG444" s="79" t="s">
        <v>1247</v>
      </c>
      <c r="AH444" s="29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22"/>
      <c r="AZ444" s="122"/>
      <c r="BA444" s="122"/>
      <c r="BB444" s="122"/>
      <c r="BC444" s="122"/>
      <c r="BD444" s="122"/>
      <c r="BE444" s="122"/>
      <c r="BF444" s="122"/>
      <c r="BG444" s="122"/>
      <c r="BH444" s="122"/>
      <c r="BI444" s="122"/>
      <c r="BJ444" s="122"/>
      <c r="BK444" s="122"/>
      <c r="BL444" s="122"/>
      <c r="BM444" s="122"/>
      <c r="BN444" s="122"/>
      <c r="BO444" s="122"/>
      <c r="BP444" s="122"/>
      <c r="BQ444" s="122"/>
      <c r="BR444" s="122"/>
      <c r="BS444" s="122"/>
      <c r="BT444" s="122"/>
      <c r="BU444" s="122"/>
      <c r="BV444" s="122"/>
      <c r="BW444" s="122"/>
      <c r="BX444" s="122"/>
      <c r="BY444" s="122"/>
      <c r="BZ444" s="122"/>
      <c r="CA444" s="122"/>
      <c r="CB444" s="122"/>
      <c r="CC444" s="122"/>
      <c r="CD444" s="122"/>
      <c r="CE444" s="122"/>
      <c r="CF444" s="122"/>
      <c r="CG444" s="122"/>
      <c r="CH444" s="122"/>
      <c r="CI444" s="122"/>
      <c r="CJ444" s="122"/>
      <c r="CK444" s="122"/>
      <c r="CL444" s="122"/>
      <c r="CM444" s="122"/>
      <c r="CN444" s="122"/>
      <c r="CO444" s="122"/>
      <c r="CP444" s="122"/>
      <c r="CQ444" s="122"/>
      <c r="CR444" s="122"/>
      <c r="CS444" s="123"/>
      <c r="CT444" s="123"/>
      <c r="CU444" s="123"/>
      <c r="CV444" s="123"/>
      <c r="CW444" s="123"/>
      <c r="CX444" s="123"/>
      <c r="CY444" s="123"/>
      <c r="CZ444" s="124"/>
      <c r="DA444" s="124"/>
      <c r="DB444" s="124"/>
      <c r="DC444" s="124"/>
      <c r="DD444" s="124"/>
      <c r="DE444" s="124"/>
      <c r="DF444" s="124"/>
      <c r="DG444" s="124"/>
      <c r="DH444" s="124"/>
      <c r="DI444" s="124"/>
      <c r="DJ444" s="124"/>
      <c r="DK444" s="124"/>
      <c r="DL444" s="124"/>
      <c r="DM444" s="124"/>
      <c r="DN444" s="124"/>
      <c r="DO444" s="124"/>
      <c r="DP444" s="124"/>
      <c r="DQ444" s="124"/>
      <c r="DR444" s="124"/>
      <c r="DS444" s="124"/>
      <c r="DT444" s="124"/>
      <c r="DU444" s="124"/>
      <c r="DV444" s="124"/>
      <c r="DW444" s="124"/>
      <c r="DX444" s="124"/>
      <c r="DY444" s="124"/>
      <c r="DZ444" s="124"/>
      <c r="EA444" s="124"/>
      <c r="EB444" s="124"/>
      <c r="EC444" s="124"/>
      <c r="ED444" s="124"/>
      <c r="EE444" s="124"/>
      <c r="EF444" s="124"/>
      <c r="EG444" s="124"/>
      <c r="EH444" s="124"/>
      <c r="EI444" s="124"/>
      <c r="EJ444" s="124"/>
      <c r="EK444" s="124"/>
      <c r="EL444" s="124"/>
      <c r="EM444" s="124"/>
      <c r="EN444" s="124"/>
      <c r="EO444" s="124"/>
      <c r="EP444" s="124"/>
      <c r="EQ444" s="124"/>
      <c r="ER444" s="124"/>
      <c r="ES444" s="124"/>
      <c r="ET444" s="124"/>
      <c r="EU444" s="124"/>
      <c r="EV444" s="124"/>
      <c r="EW444" s="124"/>
      <c r="EX444" s="124"/>
      <c r="EY444" s="124"/>
      <c r="EZ444" s="124"/>
      <c r="FA444" s="124"/>
      <c r="FB444" s="124"/>
      <c r="FC444" s="124"/>
      <c r="FD444" s="124"/>
      <c r="FE444" s="124"/>
      <c r="FF444" s="124"/>
      <c r="FG444" s="124"/>
      <c r="FH444" s="124"/>
      <c r="FI444" s="124"/>
      <c r="FJ444" s="124"/>
      <c r="FK444" s="124"/>
      <c r="FL444" s="124"/>
    </row>
    <row r="445" spans="1:168" s="31" customFormat="1" ht="25.5">
      <c r="A445" s="234">
        <v>83</v>
      </c>
      <c r="B445" s="235" t="s">
        <v>281</v>
      </c>
      <c r="C445" s="341">
        <v>1.7</v>
      </c>
      <c r="D445" s="346" t="s">
        <v>1248</v>
      </c>
      <c r="E445" s="335">
        <v>0.651</v>
      </c>
      <c r="F445" s="334">
        <f>E445/C445*100</f>
        <v>38.294117647058826</v>
      </c>
      <c r="G445" s="236">
        <v>0.8</v>
      </c>
      <c r="H445" s="334">
        <f>G445/C445*100</f>
        <v>47.05882352941177</v>
      </c>
      <c r="I445" s="236">
        <v>0.9</v>
      </c>
      <c r="J445" s="334">
        <f>I445/C445*100</f>
        <v>52.94117647058824</v>
      </c>
      <c r="K445" s="235" t="s">
        <v>283</v>
      </c>
      <c r="L445" s="235" t="s">
        <v>964</v>
      </c>
      <c r="M445" s="235"/>
      <c r="N445" s="235"/>
      <c r="O445" s="235" t="s">
        <v>283</v>
      </c>
      <c r="P445" s="79" t="s">
        <v>1054</v>
      </c>
      <c r="Q445" s="80" t="s">
        <v>324</v>
      </c>
      <c r="R445" s="79">
        <v>315</v>
      </c>
      <c r="S445" s="80"/>
      <c r="T445" s="83">
        <v>0.2049</v>
      </c>
      <c r="U445" s="103">
        <f t="shared" si="11"/>
        <v>650.4761904761905</v>
      </c>
      <c r="V445" s="136">
        <v>42768</v>
      </c>
      <c r="W445" s="136">
        <v>43010</v>
      </c>
      <c r="X445" s="79"/>
      <c r="Y445" s="79"/>
      <c r="Z445" s="80"/>
      <c r="AA445" s="81"/>
      <c r="AB445" s="82"/>
      <c r="AC445" s="83"/>
      <c r="AD445" s="83"/>
      <c r="AE445" s="90"/>
      <c r="AF445" s="90"/>
      <c r="AG445" s="79"/>
      <c r="AH445" s="29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2"/>
      <c r="AX445" s="122"/>
      <c r="AY445" s="122"/>
      <c r="AZ445" s="122"/>
      <c r="BA445" s="122"/>
      <c r="BB445" s="122"/>
      <c r="BC445" s="122"/>
      <c r="BD445" s="122"/>
      <c r="BE445" s="122"/>
      <c r="BF445" s="122"/>
      <c r="BG445" s="122"/>
      <c r="BH445" s="122"/>
      <c r="BI445" s="122"/>
      <c r="BJ445" s="122"/>
      <c r="BK445" s="122"/>
      <c r="BL445" s="122"/>
      <c r="BM445" s="122"/>
      <c r="BN445" s="122"/>
      <c r="BO445" s="122"/>
      <c r="BP445" s="122"/>
      <c r="BQ445" s="122"/>
      <c r="BR445" s="122"/>
      <c r="BS445" s="122"/>
      <c r="BT445" s="122"/>
      <c r="BU445" s="122"/>
      <c r="BV445" s="122"/>
      <c r="BW445" s="122"/>
      <c r="BX445" s="122"/>
      <c r="BY445" s="122"/>
      <c r="BZ445" s="122"/>
      <c r="CA445" s="122"/>
      <c r="CB445" s="122"/>
      <c r="CC445" s="122"/>
      <c r="CD445" s="122"/>
      <c r="CE445" s="122"/>
      <c r="CF445" s="122"/>
      <c r="CG445" s="122"/>
      <c r="CH445" s="122"/>
      <c r="CI445" s="122"/>
      <c r="CJ445" s="122"/>
      <c r="CK445" s="122"/>
      <c r="CL445" s="122"/>
      <c r="CM445" s="122"/>
      <c r="CN445" s="122"/>
      <c r="CO445" s="122"/>
      <c r="CP445" s="122"/>
      <c r="CQ445" s="122"/>
      <c r="CR445" s="122"/>
      <c r="CS445" s="123"/>
      <c r="CT445" s="123"/>
      <c r="CU445" s="123"/>
      <c r="CV445" s="123"/>
      <c r="CW445" s="123"/>
      <c r="CX445" s="123"/>
      <c r="CY445" s="123"/>
      <c r="CZ445" s="124"/>
      <c r="DA445" s="124"/>
      <c r="DB445" s="124"/>
      <c r="DC445" s="124"/>
      <c r="DD445" s="124"/>
      <c r="DE445" s="124"/>
      <c r="DF445" s="124"/>
      <c r="DG445" s="124"/>
      <c r="DH445" s="124"/>
      <c r="DI445" s="124"/>
      <c r="DJ445" s="124"/>
      <c r="DK445" s="124"/>
      <c r="DL445" s="124"/>
      <c r="DM445" s="124"/>
      <c r="DN445" s="124"/>
      <c r="DO445" s="124"/>
      <c r="DP445" s="124"/>
      <c r="DQ445" s="124"/>
      <c r="DR445" s="124"/>
      <c r="DS445" s="124"/>
      <c r="DT445" s="124"/>
      <c r="DU445" s="124"/>
      <c r="DV445" s="124"/>
      <c r="DW445" s="124"/>
      <c r="DX445" s="124"/>
      <c r="DY445" s="124"/>
      <c r="DZ445" s="124"/>
      <c r="EA445" s="124"/>
      <c r="EB445" s="124"/>
      <c r="EC445" s="124"/>
      <c r="ED445" s="124"/>
      <c r="EE445" s="124"/>
      <c r="EF445" s="124"/>
      <c r="EG445" s="124"/>
      <c r="EH445" s="124"/>
      <c r="EI445" s="124"/>
      <c r="EJ445" s="124"/>
      <c r="EK445" s="124"/>
      <c r="EL445" s="124"/>
      <c r="EM445" s="124"/>
      <c r="EN445" s="124"/>
      <c r="EO445" s="124"/>
      <c r="EP445" s="124"/>
      <c r="EQ445" s="124"/>
      <c r="ER445" s="124"/>
      <c r="ES445" s="124"/>
      <c r="ET445" s="124"/>
      <c r="EU445" s="124"/>
      <c r="EV445" s="124"/>
      <c r="EW445" s="124"/>
      <c r="EX445" s="124"/>
      <c r="EY445" s="124"/>
      <c r="EZ445" s="124"/>
      <c r="FA445" s="124"/>
      <c r="FB445" s="124"/>
      <c r="FC445" s="124"/>
      <c r="FD445" s="124"/>
      <c r="FE445" s="124"/>
      <c r="FF445" s="124"/>
      <c r="FG445" s="124"/>
      <c r="FH445" s="124"/>
      <c r="FI445" s="124"/>
      <c r="FJ445" s="124"/>
      <c r="FK445" s="124"/>
      <c r="FL445" s="124"/>
    </row>
    <row r="446" spans="1:168" s="31" customFormat="1" ht="38.25">
      <c r="A446" s="234"/>
      <c r="B446" s="235"/>
      <c r="C446" s="341"/>
      <c r="D446" s="346"/>
      <c r="E446" s="335"/>
      <c r="F446" s="334"/>
      <c r="G446" s="236"/>
      <c r="H446" s="334"/>
      <c r="I446" s="236"/>
      <c r="J446" s="334"/>
      <c r="K446" s="235"/>
      <c r="L446" s="235"/>
      <c r="M446" s="235"/>
      <c r="N446" s="235"/>
      <c r="O446" s="235"/>
      <c r="P446" s="79" t="s">
        <v>1242</v>
      </c>
      <c r="Q446" s="80" t="s">
        <v>397</v>
      </c>
      <c r="R446" s="79">
        <v>1.89</v>
      </c>
      <c r="S446" s="80"/>
      <c r="T446" s="83">
        <v>3.5809</v>
      </c>
      <c r="U446" s="103">
        <f t="shared" si="11"/>
        <v>1894656.084656085</v>
      </c>
      <c r="V446" s="136">
        <v>42767</v>
      </c>
      <c r="W446" s="136">
        <v>43009</v>
      </c>
      <c r="X446" s="79"/>
      <c r="Y446" s="79"/>
      <c r="Z446" s="80"/>
      <c r="AA446" s="81"/>
      <c r="AB446" s="82"/>
      <c r="AC446" s="83"/>
      <c r="AD446" s="83"/>
      <c r="AE446" s="90"/>
      <c r="AF446" s="90"/>
      <c r="AG446" s="79" t="s">
        <v>1249</v>
      </c>
      <c r="AH446" s="29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22"/>
      <c r="AZ446" s="122"/>
      <c r="BA446" s="122"/>
      <c r="BB446" s="122"/>
      <c r="BC446" s="122"/>
      <c r="BD446" s="122"/>
      <c r="BE446" s="122"/>
      <c r="BF446" s="122"/>
      <c r="BG446" s="122"/>
      <c r="BH446" s="122"/>
      <c r="BI446" s="122"/>
      <c r="BJ446" s="122"/>
      <c r="BK446" s="122"/>
      <c r="BL446" s="122"/>
      <c r="BM446" s="122"/>
      <c r="BN446" s="122"/>
      <c r="BO446" s="122"/>
      <c r="BP446" s="122"/>
      <c r="BQ446" s="122"/>
      <c r="BR446" s="122"/>
      <c r="BS446" s="122"/>
      <c r="BT446" s="122"/>
      <c r="BU446" s="122"/>
      <c r="BV446" s="122"/>
      <c r="BW446" s="122"/>
      <c r="BX446" s="122"/>
      <c r="BY446" s="122"/>
      <c r="BZ446" s="122"/>
      <c r="CA446" s="122"/>
      <c r="CB446" s="122"/>
      <c r="CC446" s="122"/>
      <c r="CD446" s="122"/>
      <c r="CE446" s="122"/>
      <c r="CF446" s="122"/>
      <c r="CG446" s="122"/>
      <c r="CH446" s="122"/>
      <c r="CI446" s="122"/>
      <c r="CJ446" s="122"/>
      <c r="CK446" s="122"/>
      <c r="CL446" s="122"/>
      <c r="CM446" s="122"/>
      <c r="CN446" s="122"/>
      <c r="CO446" s="122"/>
      <c r="CP446" s="122"/>
      <c r="CQ446" s="122"/>
      <c r="CR446" s="122"/>
      <c r="CS446" s="123"/>
      <c r="CT446" s="123"/>
      <c r="CU446" s="123"/>
      <c r="CV446" s="123"/>
      <c r="CW446" s="123"/>
      <c r="CX446" s="123"/>
      <c r="CY446" s="123"/>
      <c r="CZ446" s="124"/>
      <c r="DA446" s="124"/>
      <c r="DB446" s="124"/>
      <c r="DC446" s="124"/>
      <c r="DD446" s="124"/>
      <c r="DE446" s="124"/>
      <c r="DF446" s="124"/>
      <c r="DG446" s="124"/>
      <c r="DH446" s="124"/>
      <c r="DI446" s="124"/>
      <c r="DJ446" s="124"/>
      <c r="DK446" s="124"/>
      <c r="DL446" s="124"/>
      <c r="DM446" s="124"/>
      <c r="DN446" s="124"/>
      <c r="DO446" s="124"/>
      <c r="DP446" s="124"/>
      <c r="DQ446" s="124"/>
      <c r="DR446" s="124"/>
      <c r="DS446" s="124"/>
      <c r="DT446" s="124"/>
      <c r="DU446" s="124"/>
      <c r="DV446" s="124"/>
      <c r="DW446" s="124"/>
      <c r="DX446" s="124"/>
      <c r="DY446" s="124"/>
      <c r="DZ446" s="124"/>
      <c r="EA446" s="124"/>
      <c r="EB446" s="124"/>
      <c r="EC446" s="124"/>
      <c r="ED446" s="124"/>
      <c r="EE446" s="124"/>
      <c r="EF446" s="124"/>
      <c r="EG446" s="124"/>
      <c r="EH446" s="124"/>
      <c r="EI446" s="124"/>
      <c r="EJ446" s="124"/>
      <c r="EK446" s="124"/>
      <c r="EL446" s="124"/>
      <c r="EM446" s="124"/>
      <c r="EN446" s="124"/>
      <c r="EO446" s="124"/>
      <c r="EP446" s="124"/>
      <c r="EQ446" s="124"/>
      <c r="ER446" s="124"/>
      <c r="ES446" s="124"/>
      <c r="ET446" s="124"/>
      <c r="EU446" s="124"/>
      <c r="EV446" s="124"/>
      <c r="EW446" s="124"/>
      <c r="EX446" s="124"/>
      <c r="EY446" s="124"/>
      <c r="EZ446" s="124"/>
      <c r="FA446" s="124"/>
      <c r="FB446" s="124"/>
      <c r="FC446" s="124"/>
      <c r="FD446" s="124"/>
      <c r="FE446" s="124"/>
      <c r="FF446" s="124"/>
      <c r="FG446" s="124"/>
      <c r="FH446" s="124"/>
      <c r="FI446" s="124"/>
      <c r="FJ446" s="124"/>
      <c r="FK446" s="124"/>
      <c r="FL446" s="124"/>
    </row>
    <row r="447" spans="1:168" s="31" customFormat="1" ht="38.25">
      <c r="A447" s="95">
        <v>84</v>
      </c>
      <c r="B447" s="79" t="s">
        <v>284</v>
      </c>
      <c r="C447" s="96">
        <v>2</v>
      </c>
      <c r="D447" s="91" t="s">
        <v>1244</v>
      </c>
      <c r="E447" s="80">
        <v>0.66</v>
      </c>
      <c r="F447" s="82">
        <f t="shared" si="7"/>
        <v>33</v>
      </c>
      <c r="G447" s="81">
        <v>0.8</v>
      </c>
      <c r="H447" s="82">
        <f t="shared" si="10"/>
        <v>40</v>
      </c>
      <c r="I447" s="81">
        <v>0.9</v>
      </c>
      <c r="J447" s="82">
        <f t="shared" si="8"/>
        <v>45</v>
      </c>
      <c r="K447" s="79" t="s">
        <v>285</v>
      </c>
      <c r="L447" s="79" t="s">
        <v>964</v>
      </c>
      <c r="M447" s="79"/>
      <c r="N447" s="79"/>
      <c r="O447" s="79" t="s">
        <v>285</v>
      </c>
      <c r="P447" s="79" t="s">
        <v>1242</v>
      </c>
      <c r="Q447" s="80" t="s">
        <v>397</v>
      </c>
      <c r="R447" s="79">
        <v>1.49</v>
      </c>
      <c r="S447" s="80"/>
      <c r="T447" s="83">
        <v>1.2897</v>
      </c>
      <c r="U447" s="103">
        <f t="shared" si="11"/>
        <v>865570.4697986578</v>
      </c>
      <c r="V447" s="136">
        <v>42767</v>
      </c>
      <c r="W447" s="136">
        <v>43009</v>
      </c>
      <c r="X447" s="79"/>
      <c r="Y447" s="79"/>
      <c r="Z447" s="80"/>
      <c r="AA447" s="81"/>
      <c r="AB447" s="82"/>
      <c r="AC447" s="83"/>
      <c r="AD447" s="83"/>
      <c r="AE447" s="90"/>
      <c r="AF447" s="90"/>
      <c r="AG447" s="79" t="s">
        <v>1250</v>
      </c>
      <c r="AH447" s="29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2"/>
      <c r="AX447" s="122"/>
      <c r="AY447" s="122"/>
      <c r="AZ447" s="122"/>
      <c r="BA447" s="122"/>
      <c r="BB447" s="122"/>
      <c r="BC447" s="122"/>
      <c r="BD447" s="122"/>
      <c r="BE447" s="122"/>
      <c r="BF447" s="122"/>
      <c r="BG447" s="122"/>
      <c r="BH447" s="122"/>
      <c r="BI447" s="122"/>
      <c r="BJ447" s="122"/>
      <c r="BK447" s="122"/>
      <c r="BL447" s="122"/>
      <c r="BM447" s="122"/>
      <c r="BN447" s="122"/>
      <c r="BO447" s="122"/>
      <c r="BP447" s="122"/>
      <c r="BQ447" s="122"/>
      <c r="BR447" s="122"/>
      <c r="BS447" s="122"/>
      <c r="BT447" s="122"/>
      <c r="BU447" s="122"/>
      <c r="BV447" s="122"/>
      <c r="BW447" s="122"/>
      <c r="BX447" s="122"/>
      <c r="BY447" s="122"/>
      <c r="BZ447" s="122"/>
      <c r="CA447" s="122"/>
      <c r="CB447" s="122"/>
      <c r="CC447" s="122"/>
      <c r="CD447" s="122"/>
      <c r="CE447" s="122"/>
      <c r="CF447" s="122"/>
      <c r="CG447" s="122"/>
      <c r="CH447" s="122"/>
      <c r="CI447" s="122"/>
      <c r="CJ447" s="122"/>
      <c r="CK447" s="122"/>
      <c r="CL447" s="122"/>
      <c r="CM447" s="122"/>
      <c r="CN447" s="122"/>
      <c r="CO447" s="122"/>
      <c r="CP447" s="122"/>
      <c r="CQ447" s="122"/>
      <c r="CR447" s="122"/>
      <c r="CS447" s="123"/>
      <c r="CT447" s="123"/>
      <c r="CU447" s="123"/>
      <c r="CV447" s="123"/>
      <c r="CW447" s="123"/>
      <c r="CX447" s="123"/>
      <c r="CY447" s="123"/>
      <c r="CZ447" s="124"/>
      <c r="DA447" s="124"/>
      <c r="DB447" s="124"/>
      <c r="DC447" s="124"/>
      <c r="DD447" s="124"/>
      <c r="DE447" s="124"/>
      <c r="DF447" s="124"/>
      <c r="DG447" s="124"/>
      <c r="DH447" s="124"/>
      <c r="DI447" s="124"/>
      <c r="DJ447" s="124"/>
      <c r="DK447" s="124"/>
      <c r="DL447" s="124"/>
      <c r="DM447" s="124"/>
      <c r="DN447" s="124"/>
      <c r="DO447" s="124"/>
      <c r="DP447" s="124"/>
      <c r="DQ447" s="124"/>
      <c r="DR447" s="124"/>
      <c r="DS447" s="124"/>
      <c r="DT447" s="124"/>
      <c r="DU447" s="124"/>
      <c r="DV447" s="124"/>
      <c r="DW447" s="124"/>
      <c r="DX447" s="124"/>
      <c r="DY447" s="124"/>
      <c r="DZ447" s="124"/>
      <c r="EA447" s="124"/>
      <c r="EB447" s="124"/>
      <c r="EC447" s="124"/>
      <c r="ED447" s="124"/>
      <c r="EE447" s="124"/>
      <c r="EF447" s="124"/>
      <c r="EG447" s="124"/>
      <c r="EH447" s="124"/>
      <c r="EI447" s="124"/>
      <c r="EJ447" s="124"/>
      <c r="EK447" s="124"/>
      <c r="EL447" s="124"/>
      <c r="EM447" s="124"/>
      <c r="EN447" s="124"/>
      <c r="EO447" s="124"/>
      <c r="EP447" s="124"/>
      <c r="EQ447" s="124"/>
      <c r="ER447" s="124"/>
      <c r="ES447" s="124"/>
      <c r="ET447" s="124"/>
      <c r="EU447" s="124"/>
      <c r="EV447" s="124"/>
      <c r="EW447" s="124"/>
      <c r="EX447" s="124"/>
      <c r="EY447" s="124"/>
      <c r="EZ447" s="124"/>
      <c r="FA447" s="124"/>
      <c r="FB447" s="124"/>
      <c r="FC447" s="124"/>
      <c r="FD447" s="124"/>
      <c r="FE447" s="124"/>
      <c r="FF447" s="124"/>
      <c r="FG447" s="124"/>
      <c r="FH447" s="124"/>
      <c r="FI447" s="124"/>
      <c r="FJ447" s="124"/>
      <c r="FK447" s="124"/>
      <c r="FL447" s="124"/>
    </row>
    <row r="448" spans="1:168" s="31" customFormat="1" ht="38.25">
      <c r="A448" s="95">
        <v>85</v>
      </c>
      <c r="B448" s="79" t="s">
        <v>286</v>
      </c>
      <c r="C448" s="96">
        <v>1.8</v>
      </c>
      <c r="D448" s="91" t="s">
        <v>1235</v>
      </c>
      <c r="E448" s="80">
        <v>0.594</v>
      </c>
      <c r="F448" s="82">
        <f t="shared" si="7"/>
        <v>32.99999999999999</v>
      </c>
      <c r="G448" s="81">
        <v>0.8</v>
      </c>
      <c r="H448" s="82">
        <f t="shared" si="10"/>
        <v>44.44444444444445</v>
      </c>
      <c r="I448" s="81">
        <v>0.9</v>
      </c>
      <c r="J448" s="82">
        <f t="shared" si="8"/>
        <v>50</v>
      </c>
      <c r="K448" s="79" t="s">
        <v>287</v>
      </c>
      <c r="L448" s="79" t="s">
        <v>964</v>
      </c>
      <c r="M448" s="79"/>
      <c r="N448" s="79"/>
      <c r="O448" s="79" t="s">
        <v>287</v>
      </c>
      <c r="P448" s="79" t="s">
        <v>1242</v>
      </c>
      <c r="Q448" s="80" t="s">
        <v>397</v>
      </c>
      <c r="R448" s="79">
        <v>2.67</v>
      </c>
      <c r="S448" s="80"/>
      <c r="T448" s="83">
        <v>1.5825</v>
      </c>
      <c r="U448" s="103">
        <f t="shared" si="11"/>
        <v>592696.6292134832</v>
      </c>
      <c r="V448" s="136">
        <v>42767</v>
      </c>
      <c r="W448" s="136">
        <v>43009</v>
      </c>
      <c r="X448" s="79"/>
      <c r="Y448" s="79"/>
      <c r="Z448" s="80"/>
      <c r="AA448" s="81"/>
      <c r="AB448" s="82"/>
      <c r="AC448" s="83"/>
      <c r="AD448" s="83"/>
      <c r="AE448" s="90"/>
      <c r="AF448" s="90"/>
      <c r="AG448" s="79" t="s">
        <v>1251</v>
      </c>
      <c r="AH448" s="29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2"/>
      <c r="AX448" s="122"/>
      <c r="AY448" s="122"/>
      <c r="AZ448" s="122"/>
      <c r="BA448" s="122"/>
      <c r="BB448" s="122"/>
      <c r="BC448" s="122"/>
      <c r="BD448" s="122"/>
      <c r="BE448" s="122"/>
      <c r="BF448" s="122"/>
      <c r="BG448" s="122"/>
      <c r="BH448" s="122"/>
      <c r="BI448" s="122"/>
      <c r="BJ448" s="122"/>
      <c r="BK448" s="122"/>
      <c r="BL448" s="122"/>
      <c r="BM448" s="122"/>
      <c r="BN448" s="122"/>
      <c r="BO448" s="122"/>
      <c r="BP448" s="122"/>
      <c r="BQ448" s="122"/>
      <c r="BR448" s="122"/>
      <c r="BS448" s="122"/>
      <c r="BT448" s="122"/>
      <c r="BU448" s="122"/>
      <c r="BV448" s="122"/>
      <c r="BW448" s="122"/>
      <c r="BX448" s="122"/>
      <c r="BY448" s="122"/>
      <c r="BZ448" s="122"/>
      <c r="CA448" s="122"/>
      <c r="CB448" s="122"/>
      <c r="CC448" s="122"/>
      <c r="CD448" s="122"/>
      <c r="CE448" s="122"/>
      <c r="CF448" s="122"/>
      <c r="CG448" s="122"/>
      <c r="CH448" s="122"/>
      <c r="CI448" s="122"/>
      <c r="CJ448" s="122"/>
      <c r="CK448" s="122"/>
      <c r="CL448" s="122"/>
      <c r="CM448" s="122"/>
      <c r="CN448" s="122"/>
      <c r="CO448" s="122"/>
      <c r="CP448" s="122"/>
      <c r="CQ448" s="122"/>
      <c r="CR448" s="122"/>
      <c r="CS448" s="123"/>
      <c r="CT448" s="123"/>
      <c r="CU448" s="123"/>
      <c r="CV448" s="123"/>
      <c r="CW448" s="123"/>
      <c r="CX448" s="123"/>
      <c r="CY448" s="123"/>
      <c r="CZ448" s="124"/>
      <c r="DA448" s="124"/>
      <c r="DB448" s="124"/>
      <c r="DC448" s="124"/>
      <c r="DD448" s="124"/>
      <c r="DE448" s="124"/>
      <c r="DF448" s="124"/>
      <c r="DG448" s="124"/>
      <c r="DH448" s="124"/>
      <c r="DI448" s="124"/>
      <c r="DJ448" s="124"/>
      <c r="DK448" s="124"/>
      <c r="DL448" s="124"/>
      <c r="DM448" s="124"/>
      <c r="DN448" s="124"/>
      <c r="DO448" s="124"/>
      <c r="DP448" s="124"/>
      <c r="DQ448" s="124"/>
      <c r="DR448" s="124"/>
      <c r="DS448" s="124"/>
      <c r="DT448" s="124"/>
      <c r="DU448" s="124"/>
      <c r="DV448" s="124"/>
      <c r="DW448" s="124"/>
      <c r="DX448" s="124"/>
      <c r="DY448" s="124"/>
      <c r="DZ448" s="124"/>
      <c r="EA448" s="124"/>
      <c r="EB448" s="124"/>
      <c r="EC448" s="124"/>
      <c r="ED448" s="124"/>
      <c r="EE448" s="124"/>
      <c r="EF448" s="124"/>
      <c r="EG448" s="124"/>
      <c r="EH448" s="124"/>
      <c r="EI448" s="124"/>
      <c r="EJ448" s="124"/>
      <c r="EK448" s="124"/>
      <c r="EL448" s="124"/>
      <c r="EM448" s="124"/>
      <c r="EN448" s="124"/>
      <c r="EO448" s="124"/>
      <c r="EP448" s="124"/>
      <c r="EQ448" s="124"/>
      <c r="ER448" s="124"/>
      <c r="ES448" s="124"/>
      <c r="ET448" s="124"/>
      <c r="EU448" s="124"/>
      <c r="EV448" s="124"/>
      <c r="EW448" s="124"/>
      <c r="EX448" s="124"/>
      <c r="EY448" s="124"/>
      <c r="EZ448" s="124"/>
      <c r="FA448" s="124"/>
      <c r="FB448" s="124"/>
      <c r="FC448" s="124"/>
      <c r="FD448" s="124"/>
      <c r="FE448" s="124"/>
      <c r="FF448" s="124"/>
      <c r="FG448" s="124"/>
      <c r="FH448" s="124"/>
      <c r="FI448" s="124"/>
      <c r="FJ448" s="124"/>
      <c r="FK448" s="124"/>
      <c r="FL448" s="124"/>
    </row>
    <row r="449" spans="1:168" s="31" customFormat="1" ht="89.25">
      <c r="A449" s="95">
        <v>86</v>
      </c>
      <c r="B449" s="79" t="s">
        <v>288</v>
      </c>
      <c r="C449" s="96">
        <v>4.5</v>
      </c>
      <c r="D449" s="91" t="s">
        <v>1252</v>
      </c>
      <c r="E449" s="80">
        <v>1.485</v>
      </c>
      <c r="F449" s="82">
        <f t="shared" si="7"/>
        <v>33</v>
      </c>
      <c r="G449" s="81">
        <v>3.6</v>
      </c>
      <c r="H449" s="82">
        <f t="shared" si="10"/>
        <v>80</v>
      </c>
      <c r="I449" s="81">
        <v>4.05</v>
      </c>
      <c r="J449" s="82">
        <f t="shared" si="8"/>
        <v>89.99999999999999</v>
      </c>
      <c r="K449" s="79" t="s">
        <v>289</v>
      </c>
      <c r="L449" s="79" t="s">
        <v>964</v>
      </c>
      <c r="M449" s="79"/>
      <c r="N449" s="79"/>
      <c r="O449" s="79" t="s">
        <v>289</v>
      </c>
      <c r="P449" s="79" t="s">
        <v>1242</v>
      </c>
      <c r="Q449" s="80" t="s">
        <v>397</v>
      </c>
      <c r="R449" s="79">
        <v>3.84</v>
      </c>
      <c r="S449" s="80"/>
      <c r="T449" s="83">
        <v>3.465</v>
      </c>
      <c r="U449" s="103">
        <f t="shared" si="11"/>
        <v>902343.75</v>
      </c>
      <c r="V449" s="136">
        <v>42767</v>
      </c>
      <c r="W449" s="136">
        <v>43009</v>
      </c>
      <c r="X449" s="79"/>
      <c r="Y449" s="79"/>
      <c r="Z449" s="80"/>
      <c r="AA449" s="81"/>
      <c r="AB449" s="82"/>
      <c r="AC449" s="83"/>
      <c r="AD449" s="83"/>
      <c r="AE449" s="90"/>
      <c r="AF449" s="90"/>
      <c r="AG449" s="79" t="s">
        <v>1253</v>
      </c>
      <c r="AH449" s="29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2"/>
      <c r="AX449" s="122"/>
      <c r="AY449" s="122"/>
      <c r="AZ449" s="122"/>
      <c r="BA449" s="122"/>
      <c r="BB449" s="122"/>
      <c r="BC449" s="122"/>
      <c r="BD449" s="122"/>
      <c r="BE449" s="122"/>
      <c r="BF449" s="122"/>
      <c r="BG449" s="122"/>
      <c r="BH449" s="122"/>
      <c r="BI449" s="122"/>
      <c r="BJ449" s="122"/>
      <c r="BK449" s="122"/>
      <c r="BL449" s="122"/>
      <c r="BM449" s="122"/>
      <c r="BN449" s="122"/>
      <c r="BO449" s="122"/>
      <c r="BP449" s="122"/>
      <c r="BQ449" s="122"/>
      <c r="BR449" s="122"/>
      <c r="BS449" s="122"/>
      <c r="BT449" s="122"/>
      <c r="BU449" s="122"/>
      <c r="BV449" s="122"/>
      <c r="BW449" s="122"/>
      <c r="BX449" s="122"/>
      <c r="BY449" s="122"/>
      <c r="BZ449" s="122"/>
      <c r="CA449" s="122"/>
      <c r="CB449" s="122"/>
      <c r="CC449" s="122"/>
      <c r="CD449" s="122"/>
      <c r="CE449" s="122"/>
      <c r="CF449" s="122"/>
      <c r="CG449" s="122"/>
      <c r="CH449" s="122"/>
      <c r="CI449" s="122"/>
      <c r="CJ449" s="122"/>
      <c r="CK449" s="122"/>
      <c r="CL449" s="122"/>
      <c r="CM449" s="122"/>
      <c r="CN449" s="122"/>
      <c r="CO449" s="122"/>
      <c r="CP449" s="122"/>
      <c r="CQ449" s="122"/>
      <c r="CR449" s="122"/>
      <c r="CS449" s="123"/>
      <c r="CT449" s="123"/>
      <c r="CU449" s="123"/>
      <c r="CV449" s="123"/>
      <c r="CW449" s="123"/>
      <c r="CX449" s="123"/>
      <c r="CY449" s="123"/>
      <c r="CZ449" s="124"/>
      <c r="DA449" s="124"/>
      <c r="DB449" s="124"/>
      <c r="DC449" s="124"/>
      <c r="DD449" s="124"/>
      <c r="DE449" s="124"/>
      <c r="DF449" s="124"/>
      <c r="DG449" s="124"/>
      <c r="DH449" s="124"/>
      <c r="DI449" s="124"/>
      <c r="DJ449" s="124"/>
      <c r="DK449" s="124"/>
      <c r="DL449" s="124"/>
      <c r="DM449" s="124"/>
      <c r="DN449" s="124"/>
      <c r="DO449" s="124"/>
      <c r="DP449" s="124"/>
      <c r="DQ449" s="124"/>
      <c r="DR449" s="124"/>
      <c r="DS449" s="124"/>
      <c r="DT449" s="124"/>
      <c r="DU449" s="124"/>
      <c r="DV449" s="124"/>
      <c r="DW449" s="124"/>
      <c r="DX449" s="124"/>
      <c r="DY449" s="124"/>
      <c r="DZ449" s="124"/>
      <c r="EA449" s="124"/>
      <c r="EB449" s="124"/>
      <c r="EC449" s="124"/>
      <c r="ED449" s="124"/>
      <c r="EE449" s="124"/>
      <c r="EF449" s="124"/>
      <c r="EG449" s="124"/>
      <c r="EH449" s="124"/>
      <c r="EI449" s="124"/>
      <c r="EJ449" s="124"/>
      <c r="EK449" s="124"/>
      <c r="EL449" s="124"/>
      <c r="EM449" s="124"/>
      <c r="EN449" s="124"/>
      <c r="EO449" s="124"/>
      <c r="EP449" s="124"/>
      <c r="EQ449" s="124"/>
      <c r="ER449" s="124"/>
      <c r="ES449" s="124"/>
      <c r="ET449" s="124"/>
      <c r="EU449" s="124"/>
      <c r="EV449" s="124"/>
      <c r="EW449" s="124"/>
      <c r="EX449" s="124"/>
      <c r="EY449" s="124"/>
      <c r="EZ449" s="124"/>
      <c r="FA449" s="124"/>
      <c r="FB449" s="124"/>
      <c r="FC449" s="124"/>
      <c r="FD449" s="124"/>
      <c r="FE449" s="124"/>
      <c r="FF449" s="124"/>
      <c r="FG449" s="124"/>
      <c r="FH449" s="124"/>
      <c r="FI449" s="124"/>
      <c r="FJ449" s="124"/>
      <c r="FK449" s="124"/>
      <c r="FL449" s="124"/>
    </row>
    <row r="450" spans="1:168" s="31" customFormat="1" ht="38.25">
      <c r="A450" s="95">
        <v>87</v>
      </c>
      <c r="B450" s="79" t="s">
        <v>290</v>
      </c>
      <c r="C450" s="96">
        <v>0.8</v>
      </c>
      <c r="D450" s="91" t="s">
        <v>1210</v>
      </c>
      <c r="E450" s="80">
        <v>0.264</v>
      </c>
      <c r="F450" s="82">
        <f t="shared" si="7"/>
        <v>33</v>
      </c>
      <c r="G450" s="81">
        <v>0.8</v>
      </c>
      <c r="H450" s="82">
        <f t="shared" si="10"/>
        <v>100</v>
      </c>
      <c r="I450" s="81">
        <v>0.7</v>
      </c>
      <c r="J450" s="82">
        <f t="shared" si="8"/>
        <v>87.49999999999999</v>
      </c>
      <c r="K450" s="79" t="s">
        <v>291</v>
      </c>
      <c r="L450" s="79" t="s">
        <v>964</v>
      </c>
      <c r="M450" s="79"/>
      <c r="N450" s="79"/>
      <c r="O450" s="79" t="s">
        <v>291</v>
      </c>
      <c r="P450" s="79" t="s">
        <v>1242</v>
      </c>
      <c r="Q450" s="80" t="s">
        <v>397</v>
      </c>
      <c r="R450" s="79">
        <v>0.87</v>
      </c>
      <c r="S450" s="80"/>
      <c r="T450" s="83">
        <v>0.7859</v>
      </c>
      <c r="U450" s="103">
        <f t="shared" si="11"/>
        <v>903333.3333333335</v>
      </c>
      <c r="V450" s="136">
        <v>42767</v>
      </c>
      <c r="W450" s="136">
        <v>43009</v>
      </c>
      <c r="X450" s="79"/>
      <c r="Y450" s="79"/>
      <c r="Z450" s="80"/>
      <c r="AA450" s="81"/>
      <c r="AB450" s="82"/>
      <c r="AC450" s="83"/>
      <c r="AD450" s="83"/>
      <c r="AE450" s="90"/>
      <c r="AF450" s="90"/>
      <c r="AG450" s="79" t="s">
        <v>1254</v>
      </c>
      <c r="AH450" s="29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2"/>
      <c r="AX450" s="122"/>
      <c r="AY450" s="122"/>
      <c r="AZ450" s="122"/>
      <c r="BA450" s="122"/>
      <c r="BB450" s="122"/>
      <c r="BC450" s="122"/>
      <c r="BD450" s="122"/>
      <c r="BE450" s="122"/>
      <c r="BF450" s="122"/>
      <c r="BG450" s="122"/>
      <c r="BH450" s="122"/>
      <c r="BI450" s="122"/>
      <c r="BJ450" s="122"/>
      <c r="BK450" s="122"/>
      <c r="BL450" s="122"/>
      <c r="BM450" s="122"/>
      <c r="BN450" s="122"/>
      <c r="BO450" s="122"/>
      <c r="BP450" s="122"/>
      <c r="BQ450" s="122"/>
      <c r="BR450" s="122"/>
      <c r="BS450" s="122"/>
      <c r="BT450" s="122"/>
      <c r="BU450" s="122"/>
      <c r="BV450" s="122"/>
      <c r="BW450" s="122"/>
      <c r="BX450" s="122"/>
      <c r="BY450" s="122"/>
      <c r="BZ450" s="122"/>
      <c r="CA450" s="122"/>
      <c r="CB450" s="122"/>
      <c r="CC450" s="122"/>
      <c r="CD450" s="122"/>
      <c r="CE450" s="122"/>
      <c r="CF450" s="122"/>
      <c r="CG450" s="122"/>
      <c r="CH450" s="122"/>
      <c r="CI450" s="122"/>
      <c r="CJ450" s="122"/>
      <c r="CK450" s="122"/>
      <c r="CL450" s="122"/>
      <c r="CM450" s="122"/>
      <c r="CN450" s="122"/>
      <c r="CO450" s="122"/>
      <c r="CP450" s="122"/>
      <c r="CQ450" s="122"/>
      <c r="CR450" s="122"/>
      <c r="CS450" s="123"/>
      <c r="CT450" s="123"/>
      <c r="CU450" s="123"/>
      <c r="CV450" s="123"/>
      <c r="CW450" s="123"/>
      <c r="CX450" s="123"/>
      <c r="CY450" s="123"/>
      <c r="CZ450" s="124"/>
      <c r="DA450" s="124"/>
      <c r="DB450" s="124"/>
      <c r="DC450" s="124"/>
      <c r="DD450" s="124"/>
      <c r="DE450" s="124"/>
      <c r="DF450" s="124"/>
      <c r="DG450" s="124"/>
      <c r="DH450" s="124"/>
      <c r="DI450" s="124"/>
      <c r="DJ450" s="124"/>
      <c r="DK450" s="124"/>
      <c r="DL450" s="124"/>
      <c r="DM450" s="124"/>
      <c r="DN450" s="124"/>
      <c r="DO450" s="124"/>
      <c r="DP450" s="124"/>
      <c r="DQ450" s="124"/>
      <c r="DR450" s="124"/>
      <c r="DS450" s="124"/>
      <c r="DT450" s="124"/>
      <c r="DU450" s="124"/>
      <c r="DV450" s="124"/>
      <c r="DW450" s="124"/>
      <c r="DX450" s="124"/>
      <c r="DY450" s="124"/>
      <c r="DZ450" s="124"/>
      <c r="EA450" s="124"/>
      <c r="EB450" s="124"/>
      <c r="EC450" s="124"/>
      <c r="ED450" s="124"/>
      <c r="EE450" s="124"/>
      <c r="EF450" s="124"/>
      <c r="EG450" s="124"/>
      <c r="EH450" s="124"/>
      <c r="EI450" s="124"/>
      <c r="EJ450" s="124"/>
      <c r="EK450" s="124"/>
      <c r="EL450" s="124"/>
      <c r="EM450" s="124"/>
      <c r="EN450" s="124"/>
      <c r="EO450" s="124"/>
      <c r="EP450" s="124"/>
      <c r="EQ450" s="124"/>
      <c r="ER450" s="124"/>
      <c r="ES450" s="124"/>
      <c r="ET450" s="124"/>
      <c r="EU450" s="124"/>
      <c r="EV450" s="124"/>
      <c r="EW450" s="124"/>
      <c r="EX450" s="124"/>
      <c r="EY450" s="124"/>
      <c r="EZ450" s="124"/>
      <c r="FA450" s="124"/>
      <c r="FB450" s="124"/>
      <c r="FC450" s="124"/>
      <c r="FD450" s="124"/>
      <c r="FE450" s="124"/>
      <c r="FF450" s="124"/>
      <c r="FG450" s="124"/>
      <c r="FH450" s="124"/>
      <c r="FI450" s="124"/>
      <c r="FJ450" s="124"/>
      <c r="FK450" s="124"/>
      <c r="FL450" s="124"/>
    </row>
    <row r="451" spans="1:168" s="31" customFormat="1" ht="38.25">
      <c r="A451" s="95">
        <v>88</v>
      </c>
      <c r="B451" s="79" t="s">
        <v>292</v>
      </c>
      <c r="C451" s="96">
        <v>0.88</v>
      </c>
      <c r="D451" s="91" t="s">
        <v>1255</v>
      </c>
      <c r="E451" s="80">
        <v>0.29</v>
      </c>
      <c r="F451" s="82">
        <f t="shared" si="7"/>
        <v>32.95454545454545</v>
      </c>
      <c r="G451" s="81">
        <v>0.8</v>
      </c>
      <c r="H451" s="82">
        <f t="shared" si="10"/>
        <v>90.90909090909092</v>
      </c>
      <c r="I451" s="81">
        <v>0.7</v>
      </c>
      <c r="J451" s="82">
        <f t="shared" si="8"/>
        <v>79.54545454545455</v>
      </c>
      <c r="K451" s="79" t="s">
        <v>292</v>
      </c>
      <c r="L451" s="79" t="s">
        <v>964</v>
      </c>
      <c r="M451" s="79"/>
      <c r="N451" s="79"/>
      <c r="O451" s="79" t="s">
        <v>292</v>
      </c>
      <c r="P451" s="79" t="s">
        <v>1242</v>
      </c>
      <c r="Q451" s="80" t="s">
        <v>397</v>
      </c>
      <c r="R451" s="79">
        <v>1.06</v>
      </c>
      <c r="S451" s="80"/>
      <c r="T451" s="83">
        <v>0.9888</v>
      </c>
      <c r="U451" s="103">
        <f t="shared" si="11"/>
        <v>932830.1886792453</v>
      </c>
      <c r="V451" s="136">
        <v>42767</v>
      </c>
      <c r="W451" s="80"/>
      <c r="X451" s="79"/>
      <c r="Y451" s="79"/>
      <c r="Z451" s="80"/>
      <c r="AA451" s="81"/>
      <c r="AB451" s="82"/>
      <c r="AC451" s="83"/>
      <c r="AD451" s="83"/>
      <c r="AE451" s="90"/>
      <c r="AF451" s="90"/>
      <c r="AG451" s="79" t="s">
        <v>1256</v>
      </c>
      <c r="AH451" s="29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6"/>
      <c r="CT451" s="126"/>
      <c r="CU451" s="126"/>
      <c r="CV451" s="126"/>
      <c r="CW451" s="126"/>
      <c r="CX451" s="126"/>
      <c r="CY451" s="126"/>
      <c r="CZ451" s="124"/>
      <c r="DA451" s="124"/>
      <c r="DB451" s="124"/>
      <c r="DC451" s="124"/>
      <c r="DD451" s="124"/>
      <c r="DE451" s="124"/>
      <c r="DF451" s="124"/>
      <c r="DG451" s="124"/>
      <c r="DH451" s="124"/>
      <c r="DI451" s="124"/>
      <c r="DJ451" s="124"/>
      <c r="DK451" s="124"/>
      <c r="DL451" s="124"/>
      <c r="DM451" s="124"/>
      <c r="DN451" s="124"/>
      <c r="DO451" s="124"/>
      <c r="DP451" s="124"/>
      <c r="DQ451" s="124"/>
      <c r="DR451" s="124"/>
      <c r="DS451" s="124"/>
      <c r="DT451" s="124"/>
      <c r="DU451" s="124"/>
      <c r="DV451" s="124"/>
      <c r="DW451" s="124"/>
      <c r="DX451" s="124"/>
      <c r="DY451" s="124"/>
      <c r="DZ451" s="124"/>
      <c r="EA451" s="124"/>
      <c r="EB451" s="124"/>
      <c r="EC451" s="124"/>
      <c r="ED451" s="124"/>
      <c r="EE451" s="124"/>
      <c r="EF451" s="124"/>
      <c r="EG451" s="124"/>
      <c r="EH451" s="124"/>
      <c r="EI451" s="124"/>
      <c r="EJ451" s="124"/>
      <c r="EK451" s="124"/>
      <c r="EL451" s="124"/>
      <c r="EM451" s="124"/>
      <c r="EN451" s="124"/>
      <c r="EO451" s="124"/>
      <c r="EP451" s="124"/>
      <c r="EQ451" s="124"/>
      <c r="ER451" s="124"/>
      <c r="ES451" s="124"/>
      <c r="ET451" s="124"/>
      <c r="EU451" s="124"/>
      <c r="EV451" s="124"/>
      <c r="EW451" s="124"/>
      <c r="EX451" s="124"/>
      <c r="EY451" s="124"/>
      <c r="EZ451" s="124"/>
      <c r="FA451" s="124"/>
      <c r="FB451" s="124"/>
      <c r="FC451" s="124"/>
      <c r="FD451" s="124"/>
      <c r="FE451" s="124"/>
      <c r="FF451" s="124"/>
      <c r="FG451" s="124"/>
      <c r="FH451" s="124"/>
      <c r="FI451" s="124"/>
      <c r="FJ451" s="124"/>
      <c r="FK451" s="124"/>
      <c r="FL451" s="124"/>
    </row>
    <row r="452" spans="1:168" s="31" customFormat="1" ht="38.25">
      <c r="A452" s="95">
        <v>89</v>
      </c>
      <c r="B452" s="79" t="s">
        <v>293</v>
      </c>
      <c r="C452" s="96">
        <v>0.9</v>
      </c>
      <c r="D452" s="91" t="s">
        <v>1257</v>
      </c>
      <c r="E452" s="80">
        <v>0.297</v>
      </c>
      <c r="F452" s="82">
        <f t="shared" si="7"/>
        <v>32.99999999999999</v>
      </c>
      <c r="G452" s="81">
        <v>0.8</v>
      </c>
      <c r="H452" s="82">
        <f t="shared" si="10"/>
        <v>88.8888888888889</v>
      </c>
      <c r="I452" s="81">
        <v>0.5</v>
      </c>
      <c r="J452" s="82">
        <f t="shared" si="8"/>
        <v>55.55555555555556</v>
      </c>
      <c r="K452" s="79" t="s">
        <v>293</v>
      </c>
      <c r="L452" s="79" t="s">
        <v>964</v>
      </c>
      <c r="M452" s="79"/>
      <c r="N452" s="79"/>
      <c r="O452" s="79" t="s">
        <v>293</v>
      </c>
      <c r="P452" s="79" t="s">
        <v>1242</v>
      </c>
      <c r="Q452" s="80" t="s">
        <v>397</v>
      </c>
      <c r="R452" s="79">
        <v>2.67</v>
      </c>
      <c r="S452" s="80"/>
      <c r="T452" s="83">
        <v>1.7432</v>
      </c>
      <c r="U452" s="103">
        <f t="shared" si="11"/>
        <v>652883.8951310862</v>
      </c>
      <c r="V452" s="136">
        <v>42767</v>
      </c>
      <c r="W452" s="136">
        <v>43009</v>
      </c>
      <c r="X452" s="79"/>
      <c r="Y452" s="79"/>
      <c r="Z452" s="80"/>
      <c r="AA452" s="81"/>
      <c r="AB452" s="82"/>
      <c r="AC452" s="83"/>
      <c r="AD452" s="83"/>
      <c r="AE452" s="90"/>
      <c r="AF452" s="90"/>
      <c r="AG452" s="79" t="s">
        <v>1258</v>
      </c>
      <c r="AH452" s="29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6"/>
      <c r="CT452" s="126"/>
      <c r="CU452" s="126"/>
      <c r="CV452" s="126"/>
      <c r="CW452" s="126"/>
      <c r="CX452" s="126"/>
      <c r="CY452" s="126"/>
      <c r="CZ452" s="124"/>
      <c r="DA452" s="124"/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4"/>
      <c r="DL452" s="124"/>
      <c r="DM452" s="124"/>
      <c r="DN452" s="124"/>
      <c r="DO452" s="124"/>
      <c r="DP452" s="124"/>
      <c r="DQ452" s="124"/>
      <c r="DR452" s="124"/>
      <c r="DS452" s="124"/>
      <c r="DT452" s="12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  <c r="EG452" s="124"/>
      <c r="EH452" s="124"/>
      <c r="EI452" s="124"/>
      <c r="EJ452" s="124"/>
      <c r="EK452" s="124"/>
      <c r="EL452" s="124"/>
      <c r="EM452" s="124"/>
      <c r="EN452" s="124"/>
      <c r="EO452" s="124"/>
      <c r="EP452" s="124"/>
      <c r="EQ452" s="124"/>
      <c r="ER452" s="124"/>
      <c r="ES452" s="124"/>
      <c r="ET452" s="124"/>
      <c r="EU452" s="124"/>
      <c r="EV452" s="124"/>
      <c r="EW452" s="124"/>
      <c r="EX452" s="124"/>
      <c r="EY452" s="124"/>
      <c r="EZ452" s="124"/>
      <c r="FA452" s="124"/>
      <c r="FB452" s="124"/>
      <c r="FC452" s="124"/>
      <c r="FD452" s="124"/>
      <c r="FE452" s="124"/>
      <c r="FF452" s="124"/>
      <c r="FG452" s="124"/>
      <c r="FH452" s="124"/>
      <c r="FI452" s="124"/>
      <c r="FJ452" s="124"/>
      <c r="FK452" s="124"/>
      <c r="FL452" s="124"/>
    </row>
    <row r="453" spans="1:168" s="31" customFormat="1" ht="38.25">
      <c r="A453" s="95">
        <v>90</v>
      </c>
      <c r="B453" s="79" t="s">
        <v>294</v>
      </c>
      <c r="C453" s="96">
        <v>0.5</v>
      </c>
      <c r="D453" s="91" t="s">
        <v>1221</v>
      </c>
      <c r="E453" s="80">
        <v>0.165</v>
      </c>
      <c r="F453" s="82">
        <f t="shared" si="7"/>
        <v>33</v>
      </c>
      <c r="G453" s="81">
        <v>0.4</v>
      </c>
      <c r="H453" s="82">
        <f t="shared" si="10"/>
        <v>80</v>
      </c>
      <c r="I453" s="81">
        <v>0.45</v>
      </c>
      <c r="J453" s="82">
        <f t="shared" si="8"/>
        <v>90</v>
      </c>
      <c r="K453" s="79" t="s">
        <v>294</v>
      </c>
      <c r="L453" s="79" t="s">
        <v>964</v>
      </c>
      <c r="M453" s="79"/>
      <c r="N453" s="79"/>
      <c r="O453" s="79" t="s">
        <v>294</v>
      </c>
      <c r="P453" s="79" t="s">
        <v>1242</v>
      </c>
      <c r="Q453" s="80" t="s">
        <v>397</v>
      </c>
      <c r="R453" s="79">
        <v>0.77</v>
      </c>
      <c r="S453" s="80"/>
      <c r="T453" s="83">
        <v>1.8597</v>
      </c>
      <c r="U453" s="103">
        <f t="shared" si="11"/>
        <v>2415194.805194805</v>
      </c>
      <c r="V453" s="136">
        <v>42767</v>
      </c>
      <c r="W453" s="136">
        <v>43009</v>
      </c>
      <c r="X453" s="79"/>
      <c r="Y453" s="79"/>
      <c r="Z453" s="80"/>
      <c r="AA453" s="81"/>
      <c r="AB453" s="82"/>
      <c r="AC453" s="83"/>
      <c r="AD453" s="83"/>
      <c r="AE453" s="90"/>
      <c r="AF453" s="90"/>
      <c r="AG453" s="79" t="s">
        <v>1259</v>
      </c>
      <c r="AH453" s="29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6"/>
      <c r="CT453" s="126"/>
      <c r="CU453" s="126"/>
      <c r="CV453" s="126"/>
      <c r="CW453" s="126"/>
      <c r="CX453" s="126"/>
      <c r="CY453" s="126"/>
      <c r="CZ453" s="124"/>
      <c r="DA453" s="124"/>
      <c r="DB453" s="124"/>
      <c r="DC453" s="124"/>
      <c r="DD453" s="124"/>
      <c r="DE453" s="124"/>
      <c r="DF453" s="124"/>
      <c r="DG453" s="124"/>
      <c r="DH453" s="124"/>
      <c r="DI453" s="124"/>
      <c r="DJ453" s="124"/>
      <c r="DK453" s="124"/>
      <c r="DL453" s="124"/>
      <c r="DM453" s="124"/>
      <c r="DN453" s="124"/>
      <c r="DO453" s="124"/>
      <c r="DP453" s="124"/>
      <c r="DQ453" s="124"/>
      <c r="DR453" s="124"/>
      <c r="DS453" s="124"/>
      <c r="DT453" s="124"/>
      <c r="DU453" s="124"/>
      <c r="DV453" s="124"/>
      <c r="DW453" s="124"/>
      <c r="DX453" s="124"/>
      <c r="DY453" s="124"/>
      <c r="DZ453" s="124"/>
      <c r="EA453" s="124"/>
      <c r="EB453" s="124"/>
      <c r="EC453" s="124"/>
      <c r="ED453" s="124"/>
      <c r="EE453" s="124"/>
      <c r="EF453" s="124"/>
      <c r="EG453" s="124"/>
      <c r="EH453" s="124"/>
      <c r="EI453" s="124"/>
      <c r="EJ453" s="124"/>
      <c r="EK453" s="124"/>
      <c r="EL453" s="124"/>
      <c r="EM453" s="124"/>
      <c r="EN453" s="124"/>
      <c r="EO453" s="124"/>
      <c r="EP453" s="124"/>
      <c r="EQ453" s="124"/>
      <c r="ER453" s="124"/>
      <c r="ES453" s="124"/>
      <c r="ET453" s="124"/>
      <c r="EU453" s="124"/>
      <c r="EV453" s="124"/>
      <c r="EW453" s="124"/>
      <c r="EX453" s="124"/>
      <c r="EY453" s="124"/>
      <c r="EZ453" s="124"/>
      <c r="FA453" s="124"/>
      <c r="FB453" s="124"/>
      <c r="FC453" s="124"/>
      <c r="FD453" s="124"/>
      <c r="FE453" s="124"/>
      <c r="FF453" s="124"/>
      <c r="FG453" s="124"/>
      <c r="FH453" s="124"/>
      <c r="FI453" s="124"/>
      <c r="FJ453" s="124"/>
      <c r="FK453" s="124"/>
      <c r="FL453" s="124"/>
    </row>
    <row r="454" spans="1:168" s="31" customFormat="1" ht="76.5">
      <c r="A454" s="95">
        <v>91</v>
      </c>
      <c r="B454" s="79" t="s">
        <v>983</v>
      </c>
      <c r="C454" s="96">
        <v>3</v>
      </c>
      <c r="D454" s="91" t="s">
        <v>1260</v>
      </c>
      <c r="E454" s="80">
        <v>0.99</v>
      </c>
      <c r="F454" s="82">
        <f t="shared" si="7"/>
        <v>33</v>
      </c>
      <c r="G454" s="81">
        <v>2.4</v>
      </c>
      <c r="H454" s="82">
        <f t="shared" si="10"/>
        <v>80</v>
      </c>
      <c r="I454" s="81">
        <v>2.7</v>
      </c>
      <c r="J454" s="82">
        <f t="shared" si="8"/>
        <v>90</v>
      </c>
      <c r="K454" s="79" t="s">
        <v>295</v>
      </c>
      <c r="L454" s="79" t="s">
        <v>964</v>
      </c>
      <c r="M454" s="79"/>
      <c r="N454" s="79"/>
      <c r="O454" s="79" t="s">
        <v>295</v>
      </c>
      <c r="P454" s="79" t="s">
        <v>1242</v>
      </c>
      <c r="Q454" s="80" t="s">
        <v>397</v>
      </c>
      <c r="R454" s="79">
        <v>1.16</v>
      </c>
      <c r="S454" s="80"/>
      <c r="T454" s="83">
        <v>2.7473</v>
      </c>
      <c r="U454" s="103">
        <f t="shared" si="11"/>
        <v>2368362.0689655175</v>
      </c>
      <c r="V454" s="136">
        <v>42767</v>
      </c>
      <c r="W454" s="136">
        <v>43009</v>
      </c>
      <c r="X454" s="79" t="s">
        <v>761</v>
      </c>
      <c r="Y454" s="79" t="s">
        <v>762</v>
      </c>
      <c r="Z454" s="80" t="s">
        <v>741</v>
      </c>
      <c r="AA454" s="81">
        <f>AB454/6000</f>
        <v>1.7833333333333334</v>
      </c>
      <c r="AB454" s="82">
        <v>10700</v>
      </c>
      <c r="AC454" s="83">
        <f>AD454*AB454/1000000</f>
        <v>67.1425</v>
      </c>
      <c r="AD454" s="83">
        <v>6275</v>
      </c>
      <c r="AE454" s="90"/>
      <c r="AF454" s="90"/>
      <c r="AG454" s="79" t="s">
        <v>1209</v>
      </c>
      <c r="AH454" s="29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6"/>
      <c r="CT454" s="126"/>
      <c r="CU454" s="126"/>
      <c r="CV454" s="126"/>
      <c r="CW454" s="126"/>
      <c r="CX454" s="126"/>
      <c r="CY454" s="126"/>
      <c r="CZ454" s="124"/>
      <c r="DA454" s="124"/>
      <c r="DB454" s="124"/>
      <c r="DC454" s="124"/>
      <c r="DD454" s="124"/>
      <c r="DE454" s="124"/>
      <c r="DF454" s="124"/>
      <c r="DG454" s="124"/>
      <c r="DH454" s="124"/>
      <c r="DI454" s="124"/>
      <c r="DJ454" s="124"/>
      <c r="DK454" s="124"/>
      <c r="DL454" s="124"/>
      <c r="DM454" s="124"/>
      <c r="DN454" s="124"/>
      <c r="DO454" s="124"/>
      <c r="DP454" s="124"/>
      <c r="DQ454" s="124"/>
      <c r="DR454" s="124"/>
      <c r="DS454" s="124"/>
      <c r="DT454" s="124"/>
      <c r="DU454" s="124"/>
      <c r="DV454" s="124"/>
      <c r="DW454" s="124"/>
      <c r="DX454" s="124"/>
      <c r="DY454" s="124"/>
      <c r="DZ454" s="124"/>
      <c r="EA454" s="124"/>
      <c r="EB454" s="124"/>
      <c r="EC454" s="124"/>
      <c r="ED454" s="124"/>
      <c r="EE454" s="124"/>
      <c r="EF454" s="124"/>
      <c r="EG454" s="124"/>
      <c r="EH454" s="124"/>
      <c r="EI454" s="124"/>
      <c r="EJ454" s="124"/>
      <c r="EK454" s="124"/>
      <c r="EL454" s="124"/>
      <c r="EM454" s="124"/>
      <c r="EN454" s="124"/>
      <c r="EO454" s="124"/>
      <c r="EP454" s="124"/>
      <c r="EQ454" s="124"/>
      <c r="ER454" s="124"/>
      <c r="ES454" s="124"/>
      <c r="ET454" s="124"/>
      <c r="EU454" s="124"/>
      <c r="EV454" s="124"/>
      <c r="EW454" s="124"/>
      <c r="EX454" s="124"/>
      <c r="EY454" s="124"/>
      <c r="EZ454" s="124"/>
      <c r="FA454" s="124"/>
      <c r="FB454" s="124"/>
      <c r="FC454" s="124"/>
      <c r="FD454" s="124"/>
      <c r="FE454" s="124"/>
      <c r="FF454" s="124"/>
      <c r="FG454" s="124"/>
      <c r="FH454" s="124"/>
      <c r="FI454" s="124"/>
      <c r="FJ454" s="124"/>
      <c r="FK454" s="124"/>
      <c r="FL454" s="124"/>
    </row>
    <row r="455" spans="1:168" s="31" customFormat="1" ht="38.25">
      <c r="A455" s="95">
        <v>92</v>
      </c>
      <c r="B455" s="79" t="s">
        <v>296</v>
      </c>
      <c r="C455" s="96">
        <v>0.6</v>
      </c>
      <c r="D455" s="91" t="s">
        <v>1203</v>
      </c>
      <c r="E455" s="80">
        <v>0.198</v>
      </c>
      <c r="F455" s="82">
        <f t="shared" si="7"/>
        <v>33</v>
      </c>
      <c r="G455" s="81">
        <v>0.18</v>
      </c>
      <c r="H455" s="82">
        <f t="shared" si="10"/>
        <v>30</v>
      </c>
      <c r="I455" s="81">
        <v>0.45</v>
      </c>
      <c r="J455" s="82">
        <f t="shared" si="8"/>
        <v>75</v>
      </c>
      <c r="K455" s="79" t="s">
        <v>297</v>
      </c>
      <c r="L455" s="79" t="s">
        <v>964</v>
      </c>
      <c r="M455" s="79"/>
      <c r="N455" s="79"/>
      <c r="O455" s="79" t="s">
        <v>297</v>
      </c>
      <c r="P455" s="79" t="s">
        <v>1242</v>
      </c>
      <c r="Q455" s="80" t="s">
        <v>397</v>
      </c>
      <c r="R455" s="79">
        <v>0.8</v>
      </c>
      <c r="S455" s="80"/>
      <c r="T455" s="83">
        <v>1.1707</v>
      </c>
      <c r="U455" s="103">
        <f t="shared" si="11"/>
        <v>1463375</v>
      </c>
      <c r="V455" s="136">
        <v>42767</v>
      </c>
      <c r="W455" s="136">
        <v>43009</v>
      </c>
      <c r="X455" s="79"/>
      <c r="Y455" s="79"/>
      <c r="Z455" s="80"/>
      <c r="AA455" s="81"/>
      <c r="AB455" s="82"/>
      <c r="AC455" s="83"/>
      <c r="AD455" s="83"/>
      <c r="AE455" s="90"/>
      <c r="AF455" s="90"/>
      <c r="AG455" s="79" t="s">
        <v>1261</v>
      </c>
      <c r="AH455" s="29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6"/>
      <c r="CT455" s="126"/>
      <c r="CU455" s="126"/>
      <c r="CV455" s="126"/>
      <c r="CW455" s="126"/>
      <c r="CX455" s="126"/>
      <c r="CY455" s="126"/>
      <c r="CZ455" s="124"/>
      <c r="DA455" s="124"/>
      <c r="DB455" s="124"/>
      <c r="DC455" s="124"/>
      <c r="DD455" s="124"/>
      <c r="DE455" s="124"/>
      <c r="DF455" s="124"/>
      <c r="DG455" s="124"/>
      <c r="DH455" s="124"/>
      <c r="DI455" s="124"/>
      <c r="DJ455" s="124"/>
      <c r="DK455" s="124"/>
      <c r="DL455" s="124"/>
      <c r="DM455" s="124"/>
      <c r="DN455" s="124"/>
      <c r="DO455" s="124"/>
      <c r="DP455" s="124"/>
      <c r="DQ455" s="124"/>
      <c r="DR455" s="124"/>
      <c r="DS455" s="124"/>
      <c r="DT455" s="124"/>
      <c r="DU455" s="124"/>
      <c r="DV455" s="124"/>
      <c r="DW455" s="124"/>
      <c r="DX455" s="124"/>
      <c r="DY455" s="124"/>
      <c r="DZ455" s="124"/>
      <c r="EA455" s="124"/>
      <c r="EB455" s="124"/>
      <c r="EC455" s="124"/>
      <c r="ED455" s="124"/>
      <c r="EE455" s="124"/>
      <c r="EF455" s="124"/>
      <c r="EG455" s="124"/>
      <c r="EH455" s="124"/>
      <c r="EI455" s="124"/>
      <c r="EJ455" s="124"/>
      <c r="EK455" s="124"/>
      <c r="EL455" s="124"/>
      <c r="EM455" s="124"/>
      <c r="EN455" s="124"/>
      <c r="EO455" s="124"/>
      <c r="EP455" s="124"/>
      <c r="EQ455" s="124"/>
      <c r="ER455" s="124"/>
      <c r="ES455" s="124"/>
      <c r="ET455" s="124"/>
      <c r="EU455" s="124"/>
      <c r="EV455" s="124"/>
      <c r="EW455" s="124"/>
      <c r="EX455" s="124"/>
      <c r="EY455" s="124"/>
      <c r="EZ455" s="124"/>
      <c r="FA455" s="124"/>
      <c r="FB455" s="124"/>
      <c r="FC455" s="124"/>
      <c r="FD455" s="124"/>
      <c r="FE455" s="124"/>
      <c r="FF455" s="124"/>
      <c r="FG455" s="124"/>
      <c r="FH455" s="124"/>
      <c r="FI455" s="124"/>
      <c r="FJ455" s="124"/>
      <c r="FK455" s="124"/>
      <c r="FL455" s="124"/>
    </row>
    <row r="456" spans="1:168" s="31" customFormat="1" ht="38.25">
      <c r="A456" s="95">
        <v>93</v>
      </c>
      <c r="B456" s="79" t="s">
        <v>298</v>
      </c>
      <c r="C456" s="96">
        <v>1.4</v>
      </c>
      <c r="D456" s="91" t="s">
        <v>1262</v>
      </c>
      <c r="E456" s="80">
        <v>0.462</v>
      </c>
      <c r="F456" s="82">
        <f t="shared" si="7"/>
        <v>33</v>
      </c>
      <c r="G456" s="81">
        <v>0.4</v>
      </c>
      <c r="H456" s="82">
        <f t="shared" si="10"/>
        <v>28.571428571428577</v>
      </c>
      <c r="I456" s="81">
        <v>1.26</v>
      </c>
      <c r="J456" s="82">
        <f t="shared" si="8"/>
        <v>90</v>
      </c>
      <c r="K456" s="79" t="s">
        <v>298</v>
      </c>
      <c r="L456" s="79" t="s">
        <v>964</v>
      </c>
      <c r="M456" s="79"/>
      <c r="N456" s="79"/>
      <c r="O456" s="79" t="s">
        <v>298</v>
      </c>
      <c r="P456" s="79" t="s">
        <v>1242</v>
      </c>
      <c r="Q456" s="80" t="s">
        <v>397</v>
      </c>
      <c r="R456" s="79">
        <v>1.8</v>
      </c>
      <c r="S456" s="80"/>
      <c r="T456" s="83">
        <v>1.0928</v>
      </c>
      <c r="U456" s="103">
        <f t="shared" si="11"/>
        <v>607111.111111111</v>
      </c>
      <c r="V456" s="136">
        <v>42767</v>
      </c>
      <c r="W456" s="80"/>
      <c r="X456" s="79"/>
      <c r="Y456" s="79"/>
      <c r="Z456" s="80"/>
      <c r="AA456" s="81"/>
      <c r="AB456" s="82"/>
      <c r="AC456" s="83"/>
      <c r="AD456" s="83"/>
      <c r="AE456" s="90"/>
      <c r="AF456" s="90"/>
      <c r="AG456" s="79" t="s">
        <v>1263</v>
      </c>
      <c r="AH456" s="29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6"/>
      <c r="CT456" s="126"/>
      <c r="CU456" s="126"/>
      <c r="CV456" s="126"/>
      <c r="CW456" s="126"/>
      <c r="CX456" s="126"/>
      <c r="CY456" s="126"/>
      <c r="CZ456" s="124"/>
      <c r="DA456" s="124"/>
      <c r="DB456" s="124"/>
      <c r="DC456" s="124"/>
      <c r="DD456" s="124"/>
      <c r="DE456" s="124"/>
      <c r="DF456" s="124"/>
      <c r="DG456" s="124"/>
      <c r="DH456" s="124"/>
      <c r="DI456" s="124"/>
      <c r="DJ456" s="124"/>
      <c r="DK456" s="124"/>
      <c r="DL456" s="124"/>
      <c r="DM456" s="124"/>
      <c r="DN456" s="124"/>
      <c r="DO456" s="124"/>
      <c r="DP456" s="124"/>
      <c r="DQ456" s="124"/>
      <c r="DR456" s="124"/>
      <c r="DS456" s="124"/>
      <c r="DT456" s="124"/>
      <c r="DU456" s="124"/>
      <c r="DV456" s="124"/>
      <c r="DW456" s="124"/>
      <c r="DX456" s="124"/>
      <c r="DY456" s="124"/>
      <c r="DZ456" s="124"/>
      <c r="EA456" s="124"/>
      <c r="EB456" s="124"/>
      <c r="EC456" s="124"/>
      <c r="ED456" s="124"/>
      <c r="EE456" s="124"/>
      <c r="EF456" s="124"/>
      <c r="EG456" s="124"/>
      <c r="EH456" s="124"/>
      <c r="EI456" s="124"/>
      <c r="EJ456" s="124"/>
      <c r="EK456" s="124"/>
      <c r="EL456" s="124"/>
      <c r="EM456" s="124"/>
      <c r="EN456" s="124"/>
      <c r="EO456" s="124"/>
      <c r="EP456" s="124"/>
      <c r="EQ456" s="124"/>
      <c r="ER456" s="124"/>
      <c r="ES456" s="124"/>
      <c r="ET456" s="124"/>
      <c r="EU456" s="124"/>
      <c r="EV456" s="124"/>
      <c r="EW456" s="124"/>
      <c r="EX456" s="124"/>
      <c r="EY456" s="124"/>
      <c r="EZ456" s="124"/>
      <c r="FA456" s="124"/>
      <c r="FB456" s="124"/>
      <c r="FC456" s="124"/>
      <c r="FD456" s="124"/>
      <c r="FE456" s="124"/>
      <c r="FF456" s="124"/>
      <c r="FG456" s="124"/>
      <c r="FH456" s="124"/>
      <c r="FI456" s="124"/>
      <c r="FJ456" s="124"/>
      <c r="FK456" s="124"/>
      <c r="FL456" s="124"/>
    </row>
    <row r="457" spans="1:168" s="31" customFormat="1" ht="51">
      <c r="A457" s="95">
        <v>94</v>
      </c>
      <c r="B457" s="79" t="s">
        <v>299</v>
      </c>
      <c r="C457" s="96">
        <v>0.3</v>
      </c>
      <c r="D457" s="91" t="s">
        <v>1239</v>
      </c>
      <c r="E457" s="80">
        <v>0.099</v>
      </c>
      <c r="F457" s="82">
        <f t="shared" si="7"/>
        <v>33</v>
      </c>
      <c r="G457" s="81">
        <v>0.099</v>
      </c>
      <c r="H457" s="82">
        <f t="shared" si="10"/>
        <v>33</v>
      </c>
      <c r="I457" s="81">
        <v>0.099</v>
      </c>
      <c r="J457" s="82">
        <f t="shared" si="8"/>
        <v>33</v>
      </c>
      <c r="K457" s="79" t="s">
        <v>300</v>
      </c>
      <c r="L457" s="79" t="s">
        <v>964</v>
      </c>
      <c r="M457" s="79"/>
      <c r="N457" s="79"/>
      <c r="O457" s="79" t="s">
        <v>300</v>
      </c>
      <c r="P457" s="79" t="s">
        <v>1242</v>
      </c>
      <c r="Q457" s="80" t="s">
        <v>397</v>
      </c>
      <c r="R457" s="79">
        <v>0.22</v>
      </c>
      <c r="S457" s="80"/>
      <c r="T457" s="83">
        <v>0.3448</v>
      </c>
      <c r="U457" s="103">
        <f t="shared" si="11"/>
        <v>1567272.727272727</v>
      </c>
      <c r="V457" s="136">
        <v>42767</v>
      </c>
      <c r="W457" s="136">
        <v>43009</v>
      </c>
      <c r="X457" s="79"/>
      <c r="Y457" s="79"/>
      <c r="Z457" s="80"/>
      <c r="AA457" s="81"/>
      <c r="AB457" s="82"/>
      <c r="AC457" s="83"/>
      <c r="AD457" s="83"/>
      <c r="AE457" s="90"/>
      <c r="AF457" s="90"/>
      <c r="AG457" s="79" t="s">
        <v>1264</v>
      </c>
      <c r="AH457" s="29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6"/>
      <c r="CT457" s="126"/>
      <c r="CU457" s="126"/>
      <c r="CV457" s="126"/>
      <c r="CW457" s="126"/>
      <c r="CX457" s="126"/>
      <c r="CY457" s="126"/>
      <c r="CZ457" s="124"/>
      <c r="DA457" s="124"/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4"/>
      <c r="DL457" s="124"/>
      <c r="DM457" s="124"/>
      <c r="DN457" s="124"/>
      <c r="DO457" s="124"/>
      <c r="DP457" s="124"/>
      <c r="DQ457" s="124"/>
      <c r="DR457" s="124"/>
      <c r="DS457" s="124"/>
      <c r="DT457" s="124"/>
      <c r="DU457" s="124"/>
      <c r="DV457" s="124"/>
      <c r="DW457" s="124"/>
      <c r="DX457" s="124"/>
      <c r="DY457" s="124"/>
      <c r="DZ457" s="124"/>
      <c r="EA457" s="124"/>
      <c r="EB457" s="124"/>
      <c r="EC457" s="124"/>
      <c r="ED457" s="124"/>
      <c r="EE457" s="124"/>
      <c r="EF457" s="124"/>
      <c r="EG457" s="124"/>
      <c r="EH457" s="124"/>
      <c r="EI457" s="124"/>
      <c r="EJ457" s="124"/>
      <c r="EK457" s="124"/>
      <c r="EL457" s="124"/>
      <c r="EM457" s="124"/>
      <c r="EN457" s="124"/>
      <c r="EO457" s="124"/>
      <c r="EP457" s="124"/>
      <c r="EQ457" s="124"/>
      <c r="ER457" s="124"/>
      <c r="ES457" s="124"/>
      <c r="ET457" s="124"/>
      <c r="EU457" s="124"/>
      <c r="EV457" s="124"/>
      <c r="EW457" s="124"/>
      <c r="EX457" s="124"/>
      <c r="EY457" s="124"/>
      <c r="EZ457" s="124"/>
      <c r="FA457" s="124"/>
      <c r="FB457" s="124"/>
      <c r="FC457" s="124"/>
      <c r="FD457" s="124"/>
      <c r="FE457" s="124"/>
      <c r="FF457" s="124"/>
      <c r="FG457" s="124"/>
      <c r="FH457" s="124"/>
      <c r="FI457" s="124"/>
      <c r="FJ457" s="124"/>
      <c r="FK457" s="124"/>
      <c r="FL457" s="124"/>
    </row>
    <row r="458" spans="1:168" s="31" customFormat="1" ht="38.25">
      <c r="A458" s="95">
        <v>95</v>
      </c>
      <c r="B458" s="79" t="s">
        <v>301</v>
      </c>
      <c r="C458" s="96">
        <v>1.4</v>
      </c>
      <c r="D458" s="91" t="s">
        <v>1265</v>
      </c>
      <c r="E458" s="80">
        <v>0.462</v>
      </c>
      <c r="F458" s="82">
        <f t="shared" si="7"/>
        <v>33</v>
      </c>
      <c r="G458" s="81">
        <v>0.45</v>
      </c>
      <c r="H458" s="82">
        <f t="shared" si="10"/>
        <v>32.142857142857146</v>
      </c>
      <c r="I458" s="81">
        <v>1.26</v>
      </c>
      <c r="J458" s="82">
        <f t="shared" si="8"/>
        <v>90</v>
      </c>
      <c r="K458" s="79" t="s">
        <v>301</v>
      </c>
      <c r="L458" s="79" t="s">
        <v>964</v>
      </c>
      <c r="M458" s="79"/>
      <c r="N458" s="79"/>
      <c r="O458" s="79" t="s">
        <v>301</v>
      </c>
      <c r="P458" s="79" t="s">
        <v>1242</v>
      </c>
      <c r="Q458" s="80" t="s">
        <v>397</v>
      </c>
      <c r="R458" s="79">
        <v>2.08</v>
      </c>
      <c r="S458" s="80"/>
      <c r="T458" s="83">
        <v>1.5105</v>
      </c>
      <c r="U458" s="103">
        <f t="shared" si="11"/>
        <v>726201.923076923</v>
      </c>
      <c r="V458" s="136">
        <v>42767</v>
      </c>
      <c r="W458" s="136">
        <v>43009</v>
      </c>
      <c r="X458" s="79"/>
      <c r="Y458" s="79"/>
      <c r="Z458" s="80"/>
      <c r="AA458" s="81"/>
      <c r="AB458" s="82"/>
      <c r="AC458" s="83"/>
      <c r="AD458" s="83"/>
      <c r="AE458" s="90"/>
      <c r="AF458" s="90"/>
      <c r="AG458" s="79" t="s">
        <v>0</v>
      </c>
      <c r="AH458" s="29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6"/>
      <c r="CT458" s="126"/>
      <c r="CU458" s="126"/>
      <c r="CV458" s="126"/>
      <c r="CW458" s="126"/>
      <c r="CX458" s="126"/>
      <c r="CY458" s="126"/>
      <c r="CZ458" s="124"/>
      <c r="DA458" s="124"/>
      <c r="DB458" s="124"/>
      <c r="DC458" s="124"/>
      <c r="DD458" s="124"/>
      <c r="DE458" s="124"/>
      <c r="DF458" s="124"/>
      <c r="DG458" s="124"/>
      <c r="DH458" s="124"/>
      <c r="DI458" s="124"/>
      <c r="DJ458" s="124"/>
      <c r="DK458" s="124"/>
      <c r="DL458" s="124"/>
      <c r="DM458" s="124"/>
      <c r="DN458" s="124"/>
      <c r="DO458" s="124"/>
      <c r="DP458" s="124"/>
      <c r="DQ458" s="124"/>
      <c r="DR458" s="124"/>
      <c r="DS458" s="124"/>
      <c r="DT458" s="124"/>
      <c r="DU458" s="124"/>
      <c r="DV458" s="124"/>
      <c r="DW458" s="124"/>
      <c r="DX458" s="124"/>
      <c r="DY458" s="124"/>
      <c r="DZ458" s="124"/>
      <c r="EA458" s="124"/>
      <c r="EB458" s="124"/>
      <c r="EC458" s="124"/>
      <c r="ED458" s="124"/>
      <c r="EE458" s="124"/>
      <c r="EF458" s="124"/>
      <c r="EG458" s="124"/>
      <c r="EH458" s="124"/>
      <c r="EI458" s="124"/>
      <c r="EJ458" s="124"/>
      <c r="EK458" s="124"/>
      <c r="EL458" s="124"/>
      <c r="EM458" s="124"/>
      <c r="EN458" s="124"/>
      <c r="EO458" s="124"/>
      <c r="EP458" s="124"/>
      <c r="EQ458" s="124"/>
      <c r="ER458" s="124"/>
      <c r="ES458" s="124"/>
      <c r="ET458" s="124"/>
      <c r="EU458" s="124"/>
      <c r="EV458" s="124"/>
      <c r="EW458" s="124"/>
      <c r="EX458" s="124"/>
      <c r="EY458" s="124"/>
      <c r="EZ458" s="124"/>
      <c r="FA458" s="124"/>
      <c r="FB458" s="124"/>
      <c r="FC458" s="124"/>
      <c r="FD458" s="124"/>
      <c r="FE458" s="124"/>
      <c r="FF458" s="124"/>
      <c r="FG458" s="124"/>
      <c r="FH458" s="124"/>
      <c r="FI458" s="124"/>
      <c r="FJ458" s="124"/>
      <c r="FK458" s="124"/>
      <c r="FL458" s="124"/>
    </row>
    <row r="459" spans="1:168" s="31" customFormat="1" ht="38.25">
      <c r="A459" s="95">
        <v>96</v>
      </c>
      <c r="B459" s="79" t="s">
        <v>302</v>
      </c>
      <c r="C459" s="96">
        <v>1</v>
      </c>
      <c r="D459" s="91" t="s">
        <v>1228</v>
      </c>
      <c r="E459" s="80">
        <v>0.33</v>
      </c>
      <c r="F459" s="82">
        <f t="shared" si="7"/>
        <v>33</v>
      </c>
      <c r="G459" s="81">
        <v>0.3</v>
      </c>
      <c r="H459" s="82">
        <f t="shared" si="10"/>
        <v>30</v>
      </c>
      <c r="I459" s="81">
        <v>0.9</v>
      </c>
      <c r="J459" s="82">
        <f t="shared" si="8"/>
        <v>90</v>
      </c>
      <c r="K459" s="79" t="s">
        <v>302</v>
      </c>
      <c r="L459" s="79" t="s">
        <v>964</v>
      </c>
      <c r="M459" s="79"/>
      <c r="N459" s="79"/>
      <c r="O459" s="79" t="s">
        <v>302</v>
      </c>
      <c r="P459" s="79" t="s">
        <v>1242</v>
      </c>
      <c r="Q459" s="80" t="s">
        <v>397</v>
      </c>
      <c r="R459" s="79">
        <v>0.65</v>
      </c>
      <c r="S459" s="80"/>
      <c r="T459" s="83">
        <v>0.6734</v>
      </c>
      <c r="U459" s="103">
        <f t="shared" si="11"/>
        <v>1036000</v>
      </c>
      <c r="V459" s="136">
        <v>42767</v>
      </c>
      <c r="W459" s="136">
        <v>43009</v>
      </c>
      <c r="X459" s="79"/>
      <c r="Y459" s="79"/>
      <c r="Z459" s="80"/>
      <c r="AA459" s="81"/>
      <c r="AB459" s="82"/>
      <c r="AC459" s="83"/>
      <c r="AD459" s="83"/>
      <c r="AE459" s="90"/>
      <c r="AF459" s="90"/>
      <c r="AG459" s="79" t="s">
        <v>1</v>
      </c>
      <c r="AH459" s="29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6"/>
      <c r="CT459" s="126"/>
      <c r="CU459" s="126"/>
      <c r="CV459" s="126"/>
      <c r="CW459" s="126"/>
      <c r="CX459" s="126"/>
      <c r="CY459" s="126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  <c r="ET459" s="124"/>
      <c r="EU459" s="124"/>
      <c r="EV459" s="124"/>
      <c r="EW459" s="124"/>
      <c r="EX459" s="124"/>
      <c r="EY459" s="124"/>
      <c r="EZ459" s="124"/>
      <c r="FA459" s="124"/>
      <c r="FB459" s="124"/>
      <c r="FC459" s="124"/>
      <c r="FD459" s="124"/>
      <c r="FE459" s="124"/>
      <c r="FF459" s="124"/>
      <c r="FG459" s="124"/>
      <c r="FH459" s="124"/>
      <c r="FI459" s="124"/>
      <c r="FJ459" s="124"/>
      <c r="FK459" s="124"/>
      <c r="FL459" s="124"/>
    </row>
    <row r="460" spans="1:168" s="31" customFormat="1" ht="51">
      <c r="A460" s="95">
        <v>97</v>
      </c>
      <c r="B460" s="79" t="s">
        <v>303</v>
      </c>
      <c r="C460" s="96">
        <v>3</v>
      </c>
      <c r="D460" s="91" t="s">
        <v>2</v>
      </c>
      <c r="E460" s="80">
        <v>0.99</v>
      </c>
      <c r="F460" s="82">
        <f t="shared" si="7"/>
        <v>33</v>
      </c>
      <c r="G460" s="81">
        <v>0.9</v>
      </c>
      <c r="H460" s="82">
        <f t="shared" si="10"/>
        <v>30</v>
      </c>
      <c r="I460" s="81">
        <v>2.7</v>
      </c>
      <c r="J460" s="82">
        <f t="shared" si="8"/>
        <v>90</v>
      </c>
      <c r="K460" s="79" t="s">
        <v>304</v>
      </c>
      <c r="L460" s="79" t="s">
        <v>964</v>
      </c>
      <c r="M460" s="79"/>
      <c r="N460" s="79"/>
      <c r="O460" s="79" t="s">
        <v>304</v>
      </c>
      <c r="P460" s="79" t="s">
        <v>1242</v>
      </c>
      <c r="Q460" s="80" t="s">
        <v>397</v>
      </c>
      <c r="R460" s="79">
        <v>0.98</v>
      </c>
      <c r="S460" s="80"/>
      <c r="T460" s="83">
        <v>0.6687</v>
      </c>
      <c r="U460" s="103">
        <f t="shared" si="11"/>
        <v>682346.9387755102</v>
      </c>
      <c r="V460" s="136">
        <v>42767</v>
      </c>
      <c r="W460" s="136">
        <v>43009</v>
      </c>
      <c r="X460" s="79"/>
      <c r="Y460" s="79"/>
      <c r="Z460" s="80"/>
      <c r="AA460" s="81"/>
      <c r="AB460" s="82"/>
      <c r="AC460" s="83"/>
      <c r="AD460" s="83"/>
      <c r="AE460" s="90"/>
      <c r="AF460" s="90"/>
      <c r="AG460" s="79" t="s">
        <v>3</v>
      </c>
      <c r="AH460" s="3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3"/>
      <c r="CT460" s="123"/>
      <c r="CU460" s="123"/>
      <c r="CV460" s="123"/>
      <c r="CW460" s="123"/>
      <c r="CX460" s="123"/>
      <c r="CY460" s="123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4"/>
      <c r="DL460" s="124"/>
      <c r="DM460" s="124"/>
      <c r="DN460" s="124"/>
      <c r="DO460" s="124"/>
      <c r="DP460" s="124"/>
      <c r="DQ460" s="124"/>
      <c r="DR460" s="124"/>
      <c r="DS460" s="124"/>
      <c r="DT460" s="124"/>
      <c r="DU460" s="124"/>
      <c r="DV460" s="124"/>
      <c r="DW460" s="124"/>
      <c r="DX460" s="124"/>
      <c r="DY460" s="124"/>
      <c r="DZ460" s="124"/>
      <c r="EA460" s="124"/>
      <c r="EB460" s="124"/>
      <c r="EC460" s="124"/>
      <c r="ED460" s="124"/>
      <c r="EE460" s="124"/>
      <c r="EF460" s="124"/>
      <c r="EG460" s="124"/>
      <c r="EH460" s="124"/>
      <c r="EI460" s="124"/>
      <c r="EJ460" s="124"/>
      <c r="EK460" s="124"/>
      <c r="EL460" s="124"/>
      <c r="EM460" s="124"/>
      <c r="EN460" s="124"/>
      <c r="EO460" s="124"/>
      <c r="EP460" s="124"/>
      <c r="EQ460" s="124"/>
      <c r="ER460" s="124"/>
      <c r="ES460" s="124"/>
      <c r="ET460" s="124"/>
      <c r="EU460" s="124"/>
      <c r="EV460" s="124"/>
      <c r="EW460" s="124"/>
      <c r="EX460" s="124"/>
      <c r="EY460" s="124"/>
      <c r="EZ460" s="124"/>
      <c r="FA460" s="124"/>
      <c r="FB460" s="124"/>
      <c r="FC460" s="124"/>
      <c r="FD460" s="124"/>
      <c r="FE460" s="124"/>
      <c r="FF460" s="124"/>
      <c r="FG460" s="124"/>
      <c r="FH460" s="124"/>
      <c r="FI460" s="124"/>
      <c r="FJ460" s="124"/>
      <c r="FK460" s="124"/>
      <c r="FL460" s="124"/>
    </row>
    <row r="461" spans="1:168" s="31" customFormat="1" ht="38.25">
      <c r="A461" s="95">
        <v>98</v>
      </c>
      <c r="B461" s="79" t="s">
        <v>305</v>
      </c>
      <c r="C461" s="96">
        <v>0.3</v>
      </c>
      <c r="D461" s="91" t="s">
        <v>4</v>
      </c>
      <c r="E461" s="80">
        <v>0.099</v>
      </c>
      <c r="F461" s="82">
        <f t="shared" si="7"/>
        <v>33</v>
      </c>
      <c r="G461" s="81">
        <v>0.09</v>
      </c>
      <c r="H461" s="82">
        <f t="shared" si="10"/>
        <v>30</v>
      </c>
      <c r="I461" s="81">
        <v>0.09</v>
      </c>
      <c r="J461" s="82">
        <f t="shared" si="8"/>
        <v>30</v>
      </c>
      <c r="K461" s="79" t="s">
        <v>305</v>
      </c>
      <c r="L461" s="79" t="s">
        <v>964</v>
      </c>
      <c r="M461" s="79"/>
      <c r="N461" s="79"/>
      <c r="O461" s="79" t="s">
        <v>305</v>
      </c>
      <c r="P461" s="79" t="s">
        <v>1242</v>
      </c>
      <c r="Q461" s="80" t="s">
        <v>397</v>
      </c>
      <c r="R461" s="79">
        <v>0.4</v>
      </c>
      <c r="S461" s="80"/>
      <c r="T461" s="83">
        <v>0.1544</v>
      </c>
      <c r="U461" s="103">
        <f t="shared" si="11"/>
        <v>386000</v>
      </c>
      <c r="V461" s="136">
        <v>42767</v>
      </c>
      <c r="W461" s="80"/>
      <c r="X461" s="79"/>
      <c r="Y461" s="79"/>
      <c r="Z461" s="80"/>
      <c r="AA461" s="81"/>
      <c r="AB461" s="82"/>
      <c r="AC461" s="83"/>
      <c r="AD461" s="83"/>
      <c r="AE461" s="90"/>
      <c r="AF461" s="90"/>
      <c r="AG461" s="79" t="s">
        <v>5</v>
      </c>
      <c r="AH461" s="3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  <c r="CI461" s="124"/>
      <c r="CJ461" s="124"/>
      <c r="CK461" s="124"/>
      <c r="CL461" s="124"/>
      <c r="CM461" s="124"/>
      <c r="CN461" s="124"/>
      <c r="CO461" s="124"/>
      <c r="CP461" s="124"/>
      <c r="CQ461" s="124"/>
      <c r="CR461" s="124"/>
      <c r="CS461" s="123"/>
      <c r="CT461" s="123"/>
      <c r="CU461" s="123"/>
      <c r="CV461" s="123"/>
      <c r="CW461" s="123"/>
      <c r="CX461" s="123"/>
      <c r="CY461" s="123"/>
      <c r="CZ461" s="124"/>
      <c r="DA461" s="124"/>
      <c r="DB461" s="124"/>
      <c r="DC461" s="124"/>
      <c r="DD461" s="124"/>
      <c r="DE461" s="124"/>
      <c r="DF461" s="124"/>
      <c r="DG461" s="124"/>
      <c r="DH461" s="124"/>
      <c r="DI461" s="124"/>
      <c r="DJ461" s="124"/>
      <c r="DK461" s="124"/>
      <c r="DL461" s="124"/>
      <c r="DM461" s="124"/>
      <c r="DN461" s="124"/>
      <c r="DO461" s="124"/>
      <c r="DP461" s="124"/>
      <c r="DQ461" s="124"/>
      <c r="DR461" s="124"/>
      <c r="DS461" s="124"/>
      <c r="DT461" s="124"/>
      <c r="DU461" s="124"/>
      <c r="DV461" s="124"/>
      <c r="DW461" s="124"/>
      <c r="DX461" s="124"/>
      <c r="DY461" s="124"/>
      <c r="DZ461" s="124"/>
      <c r="EA461" s="124"/>
      <c r="EB461" s="124"/>
      <c r="EC461" s="124"/>
      <c r="ED461" s="124"/>
      <c r="EE461" s="124"/>
      <c r="EF461" s="124"/>
      <c r="EG461" s="124"/>
      <c r="EH461" s="124"/>
      <c r="EI461" s="124"/>
      <c r="EJ461" s="124"/>
      <c r="EK461" s="124"/>
      <c r="EL461" s="124"/>
      <c r="EM461" s="124"/>
      <c r="EN461" s="124"/>
      <c r="EO461" s="124"/>
      <c r="EP461" s="124"/>
      <c r="EQ461" s="124"/>
      <c r="ER461" s="124"/>
      <c r="ES461" s="124"/>
      <c r="ET461" s="124"/>
      <c r="EU461" s="124"/>
      <c r="EV461" s="124"/>
      <c r="EW461" s="124"/>
      <c r="EX461" s="124"/>
      <c r="EY461" s="124"/>
      <c r="EZ461" s="124"/>
      <c r="FA461" s="124"/>
      <c r="FB461" s="124"/>
      <c r="FC461" s="124"/>
      <c r="FD461" s="124"/>
      <c r="FE461" s="124"/>
      <c r="FF461" s="124"/>
      <c r="FG461" s="124"/>
      <c r="FH461" s="124"/>
      <c r="FI461" s="124"/>
      <c r="FJ461" s="124"/>
      <c r="FK461" s="124"/>
      <c r="FL461" s="124"/>
    </row>
    <row r="462" spans="1:168" s="31" customFormat="1" ht="38.25">
      <c r="A462" s="95">
        <v>99</v>
      </c>
      <c r="B462" s="79" t="s">
        <v>306</v>
      </c>
      <c r="C462" s="96">
        <v>0.3</v>
      </c>
      <c r="D462" s="91" t="s">
        <v>6</v>
      </c>
      <c r="E462" s="80">
        <v>0.099</v>
      </c>
      <c r="F462" s="82">
        <f t="shared" si="7"/>
        <v>33</v>
      </c>
      <c r="G462" s="81">
        <v>0.09</v>
      </c>
      <c r="H462" s="82">
        <f t="shared" si="10"/>
        <v>30</v>
      </c>
      <c r="I462" s="81">
        <v>0.09</v>
      </c>
      <c r="J462" s="82">
        <f t="shared" si="8"/>
        <v>30</v>
      </c>
      <c r="K462" s="79" t="s">
        <v>306</v>
      </c>
      <c r="L462" s="79" t="s">
        <v>964</v>
      </c>
      <c r="M462" s="79"/>
      <c r="N462" s="79"/>
      <c r="O462" s="79" t="s">
        <v>306</v>
      </c>
      <c r="P462" s="79" t="s">
        <v>1242</v>
      </c>
      <c r="Q462" s="80" t="s">
        <v>397</v>
      </c>
      <c r="R462" s="79">
        <v>0.3</v>
      </c>
      <c r="S462" s="80"/>
      <c r="T462" s="83">
        <v>0.3024</v>
      </c>
      <c r="U462" s="103">
        <f t="shared" si="11"/>
        <v>1008000</v>
      </c>
      <c r="V462" s="136">
        <v>42767</v>
      </c>
      <c r="W462" s="136">
        <v>43009</v>
      </c>
      <c r="X462" s="79"/>
      <c r="Y462" s="79"/>
      <c r="Z462" s="80"/>
      <c r="AA462" s="81"/>
      <c r="AB462" s="82"/>
      <c r="AC462" s="83"/>
      <c r="AD462" s="83"/>
      <c r="AE462" s="90"/>
      <c r="AF462" s="90"/>
      <c r="AG462" s="79" t="s">
        <v>7</v>
      </c>
      <c r="AH462" s="3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  <c r="CI462" s="124"/>
      <c r="CJ462" s="124"/>
      <c r="CK462" s="124"/>
      <c r="CL462" s="124"/>
      <c r="CM462" s="124"/>
      <c r="CN462" s="124"/>
      <c r="CO462" s="124"/>
      <c r="CP462" s="124"/>
      <c r="CQ462" s="124"/>
      <c r="CR462" s="124"/>
      <c r="CS462" s="123"/>
      <c r="CT462" s="123"/>
      <c r="CU462" s="123"/>
      <c r="CV462" s="123"/>
      <c r="CW462" s="123"/>
      <c r="CX462" s="123"/>
      <c r="CY462" s="123"/>
      <c r="CZ462" s="124"/>
      <c r="DA462" s="124"/>
      <c r="DB462" s="124"/>
      <c r="DC462" s="124"/>
      <c r="DD462" s="124"/>
      <c r="DE462" s="124"/>
      <c r="DF462" s="124"/>
      <c r="DG462" s="124"/>
      <c r="DH462" s="124"/>
      <c r="DI462" s="124"/>
      <c r="DJ462" s="124"/>
      <c r="DK462" s="124"/>
      <c r="DL462" s="124"/>
      <c r="DM462" s="124"/>
      <c r="DN462" s="124"/>
      <c r="DO462" s="124"/>
      <c r="DP462" s="124"/>
      <c r="DQ462" s="124"/>
      <c r="DR462" s="124"/>
      <c r="DS462" s="124"/>
      <c r="DT462" s="124"/>
      <c r="DU462" s="124"/>
      <c r="DV462" s="124"/>
      <c r="DW462" s="124"/>
      <c r="DX462" s="124"/>
      <c r="DY462" s="124"/>
      <c r="DZ462" s="124"/>
      <c r="EA462" s="124"/>
      <c r="EB462" s="124"/>
      <c r="EC462" s="124"/>
      <c r="ED462" s="124"/>
      <c r="EE462" s="124"/>
      <c r="EF462" s="124"/>
      <c r="EG462" s="124"/>
      <c r="EH462" s="124"/>
      <c r="EI462" s="124"/>
      <c r="EJ462" s="124"/>
      <c r="EK462" s="124"/>
      <c r="EL462" s="124"/>
      <c r="EM462" s="124"/>
      <c r="EN462" s="124"/>
      <c r="EO462" s="124"/>
      <c r="EP462" s="124"/>
      <c r="EQ462" s="124"/>
      <c r="ER462" s="124"/>
      <c r="ES462" s="124"/>
      <c r="ET462" s="124"/>
      <c r="EU462" s="124"/>
      <c r="EV462" s="124"/>
      <c r="EW462" s="124"/>
      <c r="EX462" s="124"/>
      <c r="EY462" s="124"/>
      <c r="EZ462" s="124"/>
      <c r="FA462" s="124"/>
      <c r="FB462" s="124"/>
      <c r="FC462" s="124"/>
      <c r="FD462" s="124"/>
      <c r="FE462" s="124"/>
      <c r="FF462" s="124"/>
      <c r="FG462" s="124"/>
      <c r="FH462" s="124"/>
      <c r="FI462" s="124"/>
      <c r="FJ462" s="124"/>
      <c r="FK462" s="124"/>
      <c r="FL462" s="124"/>
    </row>
    <row r="463" spans="1:168" s="31" customFormat="1" ht="89.25">
      <c r="A463" s="95">
        <v>100</v>
      </c>
      <c r="B463" s="79" t="s">
        <v>307</v>
      </c>
      <c r="C463" s="96">
        <v>0.1</v>
      </c>
      <c r="D463" s="91" t="s">
        <v>8</v>
      </c>
      <c r="E463" s="80">
        <v>0.033</v>
      </c>
      <c r="F463" s="82">
        <f t="shared" si="7"/>
        <v>33</v>
      </c>
      <c r="G463" s="81">
        <v>0.03</v>
      </c>
      <c r="H463" s="82">
        <f t="shared" si="10"/>
        <v>30</v>
      </c>
      <c r="I463" s="81">
        <v>0.02</v>
      </c>
      <c r="J463" s="82">
        <f t="shared" si="8"/>
        <v>20</v>
      </c>
      <c r="K463" s="79" t="s">
        <v>308</v>
      </c>
      <c r="L463" s="79" t="s">
        <v>964</v>
      </c>
      <c r="M463" s="79"/>
      <c r="N463" s="79"/>
      <c r="O463" s="79" t="s">
        <v>308</v>
      </c>
      <c r="P463" s="79" t="s">
        <v>1242</v>
      </c>
      <c r="Q463" s="80" t="s">
        <v>397</v>
      </c>
      <c r="R463" s="79">
        <v>5.9</v>
      </c>
      <c r="S463" s="80"/>
      <c r="T463" s="83">
        <v>13.3788</v>
      </c>
      <c r="U463" s="103">
        <f t="shared" si="11"/>
        <v>2267593.220338983</v>
      </c>
      <c r="V463" s="136">
        <v>42767</v>
      </c>
      <c r="W463" s="136">
        <v>43009</v>
      </c>
      <c r="X463" s="79"/>
      <c r="Y463" s="79"/>
      <c r="Z463" s="80"/>
      <c r="AA463" s="81"/>
      <c r="AB463" s="82"/>
      <c r="AC463" s="83"/>
      <c r="AD463" s="83"/>
      <c r="AE463" s="90"/>
      <c r="AF463" s="90"/>
      <c r="AG463" s="79" t="s">
        <v>1168</v>
      </c>
      <c r="AH463" s="3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  <c r="CI463" s="124"/>
      <c r="CJ463" s="124"/>
      <c r="CK463" s="124"/>
      <c r="CL463" s="124"/>
      <c r="CM463" s="124"/>
      <c r="CN463" s="124"/>
      <c r="CO463" s="124"/>
      <c r="CP463" s="124"/>
      <c r="CQ463" s="124"/>
      <c r="CR463" s="124"/>
      <c r="CS463" s="123"/>
      <c r="CT463" s="123"/>
      <c r="CU463" s="123"/>
      <c r="CV463" s="123"/>
      <c r="CW463" s="123"/>
      <c r="CX463" s="123"/>
      <c r="CY463" s="123"/>
      <c r="CZ463" s="124"/>
      <c r="DA463" s="124"/>
      <c r="DB463" s="124"/>
      <c r="DC463" s="124"/>
      <c r="DD463" s="124"/>
      <c r="DE463" s="124"/>
      <c r="DF463" s="124"/>
      <c r="DG463" s="124"/>
      <c r="DH463" s="124"/>
      <c r="DI463" s="124"/>
      <c r="DJ463" s="124"/>
      <c r="DK463" s="124"/>
      <c r="DL463" s="124"/>
      <c r="DM463" s="124"/>
      <c r="DN463" s="124"/>
      <c r="DO463" s="124"/>
      <c r="DP463" s="124"/>
      <c r="DQ463" s="124"/>
      <c r="DR463" s="124"/>
      <c r="DS463" s="124"/>
      <c r="DT463" s="124"/>
      <c r="DU463" s="124"/>
      <c r="DV463" s="124"/>
      <c r="DW463" s="124"/>
      <c r="DX463" s="124"/>
      <c r="DY463" s="124"/>
      <c r="DZ463" s="124"/>
      <c r="EA463" s="124"/>
      <c r="EB463" s="124"/>
      <c r="EC463" s="124"/>
      <c r="ED463" s="124"/>
      <c r="EE463" s="124"/>
      <c r="EF463" s="124"/>
      <c r="EG463" s="124"/>
      <c r="EH463" s="124"/>
      <c r="EI463" s="124"/>
      <c r="EJ463" s="124"/>
      <c r="EK463" s="124"/>
      <c r="EL463" s="124"/>
      <c r="EM463" s="124"/>
      <c r="EN463" s="124"/>
      <c r="EO463" s="124"/>
      <c r="EP463" s="124"/>
      <c r="EQ463" s="124"/>
      <c r="ER463" s="124"/>
      <c r="ES463" s="124"/>
      <c r="ET463" s="124"/>
      <c r="EU463" s="124"/>
      <c r="EV463" s="124"/>
      <c r="EW463" s="124"/>
      <c r="EX463" s="124"/>
      <c r="EY463" s="124"/>
      <c r="EZ463" s="124"/>
      <c r="FA463" s="124"/>
      <c r="FB463" s="124"/>
      <c r="FC463" s="124"/>
      <c r="FD463" s="124"/>
      <c r="FE463" s="124"/>
      <c r="FF463" s="124"/>
      <c r="FG463" s="124"/>
      <c r="FH463" s="124"/>
      <c r="FI463" s="124"/>
      <c r="FJ463" s="124"/>
      <c r="FK463" s="124"/>
      <c r="FL463" s="124"/>
    </row>
    <row r="464" spans="1:168" s="31" customFormat="1" ht="38.25">
      <c r="A464" s="95">
        <v>101</v>
      </c>
      <c r="B464" s="79" t="s">
        <v>309</v>
      </c>
      <c r="C464" s="96">
        <v>0.1</v>
      </c>
      <c r="D464" s="91" t="s">
        <v>9</v>
      </c>
      <c r="E464" s="80">
        <v>0.033</v>
      </c>
      <c r="F464" s="82">
        <f t="shared" si="7"/>
        <v>33</v>
      </c>
      <c r="G464" s="81">
        <v>0.03</v>
      </c>
      <c r="H464" s="82">
        <f t="shared" si="10"/>
        <v>30</v>
      </c>
      <c r="I464" s="81">
        <v>0.03</v>
      </c>
      <c r="J464" s="82">
        <f t="shared" si="8"/>
        <v>30</v>
      </c>
      <c r="K464" s="79" t="s">
        <v>310</v>
      </c>
      <c r="L464" s="79" t="s">
        <v>964</v>
      </c>
      <c r="M464" s="79"/>
      <c r="N464" s="79"/>
      <c r="O464" s="79" t="s">
        <v>310</v>
      </c>
      <c r="P464" s="79" t="s">
        <v>1242</v>
      </c>
      <c r="Q464" s="80" t="s">
        <v>397</v>
      </c>
      <c r="R464" s="79">
        <v>0.55</v>
      </c>
      <c r="S464" s="80"/>
      <c r="T464" s="83">
        <v>1.9504</v>
      </c>
      <c r="U464" s="103">
        <f t="shared" si="11"/>
        <v>3546181.818181818</v>
      </c>
      <c r="V464" s="136">
        <v>42767</v>
      </c>
      <c r="W464" s="136">
        <v>43009</v>
      </c>
      <c r="X464" s="79"/>
      <c r="Y464" s="79"/>
      <c r="Z464" s="80"/>
      <c r="AA464" s="81"/>
      <c r="AB464" s="82"/>
      <c r="AC464" s="83"/>
      <c r="AD464" s="83"/>
      <c r="AE464" s="90"/>
      <c r="AF464" s="90"/>
      <c r="AG464" s="79" t="s">
        <v>1168</v>
      </c>
      <c r="AH464" s="3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  <c r="CI464" s="124"/>
      <c r="CJ464" s="124"/>
      <c r="CK464" s="124"/>
      <c r="CL464" s="124"/>
      <c r="CM464" s="124"/>
      <c r="CN464" s="124"/>
      <c r="CO464" s="124"/>
      <c r="CP464" s="124"/>
      <c r="CQ464" s="124"/>
      <c r="CR464" s="124"/>
      <c r="CS464" s="123"/>
      <c r="CT464" s="123"/>
      <c r="CU464" s="123"/>
      <c r="CV464" s="123"/>
      <c r="CW464" s="123"/>
      <c r="CX464" s="123"/>
      <c r="CY464" s="123"/>
      <c r="CZ464" s="124"/>
      <c r="DA464" s="124"/>
      <c r="DB464" s="124"/>
      <c r="DC464" s="124"/>
      <c r="DD464" s="124"/>
      <c r="DE464" s="124"/>
      <c r="DF464" s="124"/>
      <c r="DG464" s="124"/>
      <c r="DH464" s="124"/>
      <c r="DI464" s="124"/>
      <c r="DJ464" s="124"/>
      <c r="DK464" s="124"/>
      <c r="DL464" s="124"/>
      <c r="DM464" s="124"/>
      <c r="DN464" s="124"/>
      <c r="DO464" s="124"/>
      <c r="DP464" s="124"/>
      <c r="DQ464" s="124"/>
      <c r="DR464" s="124"/>
      <c r="DS464" s="124"/>
      <c r="DT464" s="124"/>
      <c r="DU464" s="124"/>
      <c r="DV464" s="124"/>
      <c r="DW464" s="124"/>
      <c r="DX464" s="124"/>
      <c r="DY464" s="124"/>
      <c r="DZ464" s="124"/>
      <c r="EA464" s="124"/>
      <c r="EB464" s="124"/>
      <c r="EC464" s="124"/>
      <c r="ED464" s="124"/>
      <c r="EE464" s="124"/>
      <c r="EF464" s="124"/>
      <c r="EG464" s="124"/>
      <c r="EH464" s="124"/>
      <c r="EI464" s="124"/>
      <c r="EJ464" s="124"/>
      <c r="EK464" s="124"/>
      <c r="EL464" s="124"/>
      <c r="EM464" s="124"/>
      <c r="EN464" s="124"/>
      <c r="EO464" s="124"/>
      <c r="EP464" s="124"/>
      <c r="EQ464" s="124"/>
      <c r="ER464" s="124"/>
      <c r="ES464" s="124"/>
      <c r="ET464" s="124"/>
      <c r="EU464" s="124"/>
      <c r="EV464" s="124"/>
      <c r="EW464" s="124"/>
      <c r="EX464" s="124"/>
      <c r="EY464" s="124"/>
      <c r="EZ464" s="124"/>
      <c r="FA464" s="124"/>
      <c r="FB464" s="124"/>
      <c r="FC464" s="124"/>
      <c r="FD464" s="124"/>
      <c r="FE464" s="124"/>
      <c r="FF464" s="124"/>
      <c r="FG464" s="124"/>
      <c r="FH464" s="124"/>
      <c r="FI464" s="124"/>
      <c r="FJ464" s="124"/>
      <c r="FK464" s="124"/>
      <c r="FL464" s="124"/>
    </row>
    <row r="465" spans="1:168" s="31" customFormat="1" ht="51">
      <c r="A465" s="95">
        <v>102</v>
      </c>
      <c r="B465" s="79" t="s">
        <v>311</v>
      </c>
      <c r="C465" s="96">
        <v>0.16</v>
      </c>
      <c r="D465" s="91" t="s">
        <v>10</v>
      </c>
      <c r="E465" s="80">
        <v>0.0528</v>
      </c>
      <c r="F465" s="82">
        <f t="shared" si="7"/>
        <v>33</v>
      </c>
      <c r="G465" s="81">
        <v>0.05</v>
      </c>
      <c r="H465" s="82">
        <f t="shared" si="10"/>
        <v>31.25</v>
      </c>
      <c r="I465" s="81">
        <v>0.05</v>
      </c>
      <c r="J465" s="82">
        <f t="shared" si="8"/>
        <v>31.25</v>
      </c>
      <c r="K465" s="79" t="s">
        <v>312</v>
      </c>
      <c r="L465" s="79" t="s">
        <v>964</v>
      </c>
      <c r="M465" s="79"/>
      <c r="N465" s="79"/>
      <c r="O465" s="79" t="s">
        <v>312</v>
      </c>
      <c r="P465" s="79" t="s">
        <v>1242</v>
      </c>
      <c r="Q465" s="80" t="s">
        <v>397</v>
      </c>
      <c r="R465" s="79">
        <v>0.4</v>
      </c>
      <c r="S465" s="80"/>
      <c r="T465" s="83">
        <v>2.004</v>
      </c>
      <c r="U465" s="103">
        <f t="shared" si="11"/>
        <v>5010000</v>
      </c>
      <c r="V465" s="136">
        <v>42767</v>
      </c>
      <c r="W465" s="136">
        <v>43009</v>
      </c>
      <c r="X465" s="79"/>
      <c r="Y465" s="79"/>
      <c r="Z465" s="80"/>
      <c r="AA465" s="81"/>
      <c r="AB465" s="82"/>
      <c r="AC465" s="83"/>
      <c r="AD465" s="83"/>
      <c r="AE465" s="90"/>
      <c r="AF465" s="90"/>
      <c r="AG465" s="79" t="s">
        <v>1168</v>
      </c>
      <c r="AH465" s="3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  <c r="CJ465" s="124"/>
      <c r="CK465" s="124"/>
      <c r="CL465" s="124"/>
      <c r="CM465" s="124"/>
      <c r="CN465" s="124"/>
      <c r="CO465" s="124"/>
      <c r="CP465" s="124"/>
      <c r="CQ465" s="124"/>
      <c r="CR465" s="124"/>
      <c r="CS465" s="123"/>
      <c r="CT465" s="123"/>
      <c r="CU465" s="123"/>
      <c r="CV465" s="123"/>
      <c r="CW465" s="123"/>
      <c r="CX465" s="123"/>
      <c r="CY465" s="123"/>
      <c r="CZ465" s="124"/>
      <c r="DA465" s="124"/>
      <c r="DB465" s="124"/>
      <c r="DC465" s="124"/>
      <c r="DD465" s="124"/>
      <c r="DE465" s="124"/>
      <c r="DF465" s="124"/>
      <c r="DG465" s="124"/>
      <c r="DH465" s="124"/>
      <c r="DI465" s="124"/>
      <c r="DJ465" s="124"/>
      <c r="DK465" s="124"/>
      <c r="DL465" s="124"/>
      <c r="DM465" s="124"/>
      <c r="DN465" s="124"/>
      <c r="DO465" s="124"/>
      <c r="DP465" s="124"/>
      <c r="DQ465" s="124"/>
      <c r="DR465" s="124"/>
      <c r="DS465" s="124"/>
      <c r="DT465" s="124"/>
      <c r="DU465" s="124"/>
      <c r="DV465" s="124"/>
      <c r="DW465" s="124"/>
      <c r="DX465" s="124"/>
      <c r="DY465" s="124"/>
      <c r="DZ465" s="124"/>
      <c r="EA465" s="124"/>
      <c r="EB465" s="124"/>
      <c r="EC465" s="124"/>
      <c r="ED465" s="124"/>
      <c r="EE465" s="124"/>
      <c r="EF465" s="124"/>
      <c r="EG465" s="124"/>
      <c r="EH465" s="124"/>
      <c r="EI465" s="124"/>
      <c r="EJ465" s="124"/>
      <c r="EK465" s="124"/>
      <c r="EL465" s="124"/>
      <c r="EM465" s="124"/>
      <c r="EN465" s="124"/>
      <c r="EO465" s="124"/>
      <c r="EP465" s="124"/>
      <c r="EQ465" s="124"/>
      <c r="ER465" s="124"/>
      <c r="ES465" s="124"/>
      <c r="ET465" s="124"/>
      <c r="EU465" s="124"/>
      <c r="EV465" s="124"/>
      <c r="EW465" s="124"/>
      <c r="EX465" s="124"/>
      <c r="EY465" s="124"/>
      <c r="EZ465" s="124"/>
      <c r="FA465" s="124"/>
      <c r="FB465" s="124"/>
      <c r="FC465" s="124"/>
      <c r="FD465" s="124"/>
      <c r="FE465" s="124"/>
      <c r="FF465" s="124"/>
      <c r="FG465" s="124"/>
      <c r="FH465" s="124"/>
      <c r="FI465" s="124"/>
      <c r="FJ465" s="124"/>
      <c r="FK465" s="124"/>
      <c r="FL465" s="124"/>
    </row>
    <row r="466" spans="1:168" s="31" customFormat="1" ht="38.25">
      <c r="A466" s="95">
        <v>103</v>
      </c>
      <c r="B466" s="79" t="s">
        <v>313</v>
      </c>
      <c r="C466" s="96">
        <v>0.6</v>
      </c>
      <c r="D466" s="91" t="s">
        <v>11</v>
      </c>
      <c r="E466" s="80">
        <v>0.198</v>
      </c>
      <c r="F466" s="82">
        <f t="shared" si="7"/>
        <v>33</v>
      </c>
      <c r="G466" s="81">
        <v>0.19</v>
      </c>
      <c r="H466" s="82">
        <f t="shared" si="10"/>
        <v>31.66666666666667</v>
      </c>
      <c r="I466" s="81">
        <v>0.54</v>
      </c>
      <c r="J466" s="82">
        <f t="shared" si="8"/>
        <v>90.00000000000001</v>
      </c>
      <c r="K466" s="79" t="s">
        <v>313</v>
      </c>
      <c r="L466" s="79" t="s">
        <v>964</v>
      </c>
      <c r="M466" s="79"/>
      <c r="N466" s="79"/>
      <c r="O466" s="79" t="s">
        <v>313</v>
      </c>
      <c r="P466" s="79" t="s">
        <v>1242</v>
      </c>
      <c r="Q466" s="80" t="s">
        <v>397</v>
      </c>
      <c r="R466" s="79">
        <v>0.98</v>
      </c>
      <c r="S466" s="80"/>
      <c r="T466" s="83">
        <v>0.9726</v>
      </c>
      <c r="U466" s="103">
        <f t="shared" si="11"/>
        <v>992448.9795918368</v>
      </c>
      <c r="V466" s="136">
        <v>42767</v>
      </c>
      <c r="W466" s="136">
        <v>43010</v>
      </c>
      <c r="X466" s="79"/>
      <c r="Y466" s="79"/>
      <c r="Z466" s="80"/>
      <c r="AA466" s="81"/>
      <c r="AB466" s="82"/>
      <c r="AC466" s="83"/>
      <c r="AD466" s="83"/>
      <c r="AE466" s="90"/>
      <c r="AF466" s="90"/>
      <c r="AG466" s="79" t="s">
        <v>12</v>
      </c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123"/>
      <c r="CT466" s="123"/>
      <c r="CU466" s="123"/>
      <c r="CV466" s="123"/>
      <c r="CW466" s="123"/>
      <c r="CX466" s="123"/>
      <c r="CY466" s="123"/>
      <c r="CZ466" s="124"/>
      <c r="DA466" s="124"/>
      <c r="DB466" s="124"/>
      <c r="DC466" s="124"/>
      <c r="DD466" s="124"/>
      <c r="DE466" s="124"/>
      <c r="DF466" s="124"/>
      <c r="DG466" s="124"/>
      <c r="DH466" s="124"/>
      <c r="DI466" s="124"/>
      <c r="DJ466" s="124"/>
      <c r="DK466" s="124"/>
      <c r="DL466" s="124"/>
      <c r="DM466" s="124"/>
      <c r="DN466" s="124"/>
      <c r="DO466" s="124"/>
      <c r="DP466" s="124"/>
      <c r="DQ466" s="124"/>
      <c r="DR466" s="124"/>
      <c r="DS466" s="124"/>
      <c r="DT466" s="124"/>
      <c r="DU466" s="124"/>
      <c r="DV466" s="124"/>
      <c r="DW466" s="124"/>
      <c r="DX466" s="124"/>
      <c r="DY466" s="124"/>
      <c r="DZ466" s="124"/>
      <c r="EA466" s="124"/>
      <c r="EB466" s="124"/>
      <c r="EC466" s="124"/>
      <c r="ED466" s="124"/>
      <c r="EE466" s="124"/>
      <c r="EF466" s="124"/>
      <c r="EG466" s="124"/>
      <c r="EH466" s="124"/>
      <c r="EI466" s="124"/>
      <c r="EJ466" s="124"/>
      <c r="EK466" s="124"/>
      <c r="EL466" s="124"/>
      <c r="EM466" s="124"/>
      <c r="EN466" s="124"/>
      <c r="EO466" s="124"/>
      <c r="EP466" s="124"/>
      <c r="EQ466" s="124"/>
      <c r="ER466" s="124"/>
      <c r="ES466" s="124"/>
      <c r="ET466" s="124"/>
      <c r="EU466" s="124"/>
      <c r="EV466" s="124"/>
      <c r="EW466" s="124"/>
      <c r="EX466" s="124"/>
      <c r="EY466" s="124"/>
      <c r="EZ466" s="124"/>
      <c r="FA466" s="124"/>
      <c r="FB466" s="124"/>
      <c r="FC466" s="124"/>
      <c r="FD466" s="124"/>
      <c r="FE466" s="124"/>
      <c r="FF466" s="124"/>
      <c r="FG466" s="124"/>
      <c r="FH466" s="124"/>
      <c r="FI466" s="124"/>
      <c r="FJ466" s="124"/>
      <c r="FK466" s="124"/>
      <c r="FL466" s="124"/>
    </row>
    <row r="467" spans="1:168" s="31" customFormat="1" ht="38.25">
      <c r="A467" s="95">
        <v>104</v>
      </c>
      <c r="B467" s="79" t="s">
        <v>314</v>
      </c>
      <c r="C467" s="96">
        <v>0.48</v>
      </c>
      <c r="D467" s="91" t="s">
        <v>13</v>
      </c>
      <c r="E467" s="80">
        <v>0.1584</v>
      </c>
      <c r="F467" s="82">
        <f t="shared" si="7"/>
        <v>33</v>
      </c>
      <c r="G467" s="81">
        <v>0.15</v>
      </c>
      <c r="H467" s="82">
        <f t="shared" si="10"/>
        <v>31.25</v>
      </c>
      <c r="I467" s="81">
        <v>0.14</v>
      </c>
      <c r="J467" s="82">
        <f t="shared" si="8"/>
        <v>29.166666666666668</v>
      </c>
      <c r="K467" s="79" t="s">
        <v>314</v>
      </c>
      <c r="L467" s="79" t="s">
        <v>964</v>
      </c>
      <c r="M467" s="79"/>
      <c r="N467" s="79"/>
      <c r="O467" s="79" t="s">
        <v>314</v>
      </c>
      <c r="P467" s="79" t="s">
        <v>1242</v>
      </c>
      <c r="Q467" s="80" t="s">
        <v>397</v>
      </c>
      <c r="R467" s="79">
        <v>0.49</v>
      </c>
      <c r="S467" s="80"/>
      <c r="T467" s="83">
        <v>0.2525</v>
      </c>
      <c r="U467" s="103">
        <f t="shared" si="11"/>
        <v>515306.1224489795</v>
      </c>
      <c r="V467" s="136">
        <v>42767</v>
      </c>
      <c r="W467" s="136">
        <v>43009</v>
      </c>
      <c r="X467" s="79"/>
      <c r="Y467" s="79"/>
      <c r="Z467" s="80"/>
      <c r="AA467" s="81"/>
      <c r="AB467" s="82"/>
      <c r="AC467" s="83"/>
      <c r="AD467" s="83"/>
      <c r="AE467" s="90"/>
      <c r="AF467" s="90"/>
      <c r="AG467" s="79" t="s">
        <v>1234</v>
      </c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123"/>
      <c r="CT467" s="123"/>
      <c r="CU467" s="123"/>
      <c r="CV467" s="123"/>
      <c r="CW467" s="123"/>
      <c r="CX467" s="123"/>
      <c r="CY467" s="123"/>
      <c r="CZ467" s="124"/>
      <c r="DA467" s="124"/>
      <c r="DB467" s="124"/>
      <c r="DC467" s="124"/>
      <c r="DD467" s="124"/>
      <c r="DE467" s="124"/>
      <c r="DF467" s="124"/>
      <c r="DG467" s="124"/>
      <c r="DH467" s="124"/>
      <c r="DI467" s="124"/>
      <c r="DJ467" s="124"/>
      <c r="DK467" s="124"/>
      <c r="DL467" s="124"/>
      <c r="DM467" s="124"/>
      <c r="DN467" s="124"/>
      <c r="DO467" s="124"/>
      <c r="DP467" s="124"/>
      <c r="DQ467" s="124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  <c r="EB467" s="124"/>
      <c r="EC467" s="124"/>
      <c r="ED467" s="124"/>
      <c r="EE467" s="124"/>
      <c r="EF467" s="124"/>
      <c r="EG467" s="124"/>
      <c r="EH467" s="124"/>
      <c r="EI467" s="124"/>
      <c r="EJ467" s="124"/>
      <c r="EK467" s="124"/>
      <c r="EL467" s="124"/>
      <c r="EM467" s="124"/>
      <c r="EN467" s="124"/>
      <c r="EO467" s="124"/>
      <c r="EP467" s="124"/>
      <c r="EQ467" s="124"/>
      <c r="ER467" s="124"/>
      <c r="ES467" s="124"/>
      <c r="ET467" s="124"/>
      <c r="EU467" s="124"/>
      <c r="EV467" s="124"/>
      <c r="EW467" s="124"/>
      <c r="EX467" s="124"/>
      <c r="EY467" s="124"/>
      <c r="EZ467" s="124"/>
      <c r="FA467" s="124"/>
      <c r="FB467" s="124"/>
      <c r="FC467" s="124"/>
      <c r="FD467" s="124"/>
      <c r="FE467" s="124"/>
      <c r="FF467" s="124"/>
      <c r="FG467" s="124"/>
      <c r="FH467" s="124"/>
      <c r="FI467" s="124"/>
      <c r="FJ467" s="124"/>
      <c r="FK467" s="124"/>
      <c r="FL467" s="124"/>
    </row>
    <row r="468" spans="1:168" s="31" customFormat="1" ht="38.25">
      <c r="A468" s="95">
        <v>105</v>
      </c>
      <c r="B468" s="79" t="s">
        <v>315</v>
      </c>
      <c r="C468" s="96">
        <v>0.4</v>
      </c>
      <c r="D468" s="91" t="s">
        <v>14</v>
      </c>
      <c r="E468" s="80">
        <v>0.132</v>
      </c>
      <c r="F468" s="82">
        <f t="shared" si="7"/>
        <v>33</v>
      </c>
      <c r="G468" s="81">
        <v>0.13</v>
      </c>
      <c r="H468" s="82">
        <f t="shared" si="10"/>
        <v>32.5</v>
      </c>
      <c r="I468" s="81">
        <v>0.36</v>
      </c>
      <c r="J468" s="82">
        <f t="shared" si="8"/>
        <v>89.99999999999999</v>
      </c>
      <c r="K468" s="79" t="s">
        <v>315</v>
      </c>
      <c r="L468" s="79" t="s">
        <v>964</v>
      </c>
      <c r="M468" s="79"/>
      <c r="N468" s="79"/>
      <c r="O468" s="79" t="s">
        <v>315</v>
      </c>
      <c r="P468" s="79" t="s">
        <v>1242</v>
      </c>
      <c r="Q468" s="80" t="s">
        <v>397</v>
      </c>
      <c r="R468" s="79">
        <v>0.25</v>
      </c>
      <c r="S468" s="80"/>
      <c r="T468" s="83">
        <v>0.1687</v>
      </c>
      <c r="U468" s="103">
        <f t="shared" si="11"/>
        <v>674800</v>
      </c>
      <c r="V468" s="136">
        <v>42767</v>
      </c>
      <c r="W468" s="136">
        <v>43009</v>
      </c>
      <c r="X468" s="79"/>
      <c r="Y468" s="79"/>
      <c r="Z468" s="80"/>
      <c r="AA468" s="81"/>
      <c r="AB468" s="82"/>
      <c r="AC468" s="83"/>
      <c r="AD468" s="83"/>
      <c r="AE468" s="90"/>
      <c r="AF468" s="90"/>
      <c r="AG468" s="79" t="s">
        <v>15</v>
      </c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123"/>
      <c r="CT468" s="123"/>
      <c r="CU468" s="123"/>
      <c r="CV468" s="123"/>
      <c r="CW468" s="123"/>
      <c r="CX468" s="123"/>
      <c r="CY468" s="123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  <c r="ET468" s="124"/>
      <c r="EU468" s="124"/>
      <c r="EV468" s="124"/>
      <c r="EW468" s="124"/>
      <c r="EX468" s="124"/>
      <c r="EY468" s="124"/>
      <c r="EZ468" s="124"/>
      <c r="FA468" s="124"/>
      <c r="FB468" s="124"/>
      <c r="FC468" s="124"/>
      <c r="FD468" s="124"/>
      <c r="FE468" s="124"/>
      <c r="FF468" s="124"/>
      <c r="FG468" s="124"/>
      <c r="FH468" s="124"/>
      <c r="FI468" s="124"/>
      <c r="FJ468" s="124"/>
      <c r="FK468" s="124"/>
      <c r="FL468" s="124"/>
    </row>
    <row r="469" spans="1:168" s="31" customFormat="1" ht="38.25">
      <c r="A469" s="95">
        <v>106</v>
      </c>
      <c r="B469" s="79" t="s">
        <v>316</v>
      </c>
      <c r="C469" s="96">
        <v>0.9</v>
      </c>
      <c r="D469" s="91" t="s">
        <v>1228</v>
      </c>
      <c r="E469" s="80">
        <v>0.294</v>
      </c>
      <c r="F469" s="82">
        <f t="shared" si="7"/>
        <v>32.666666666666664</v>
      </c>
      <c r="G469" s="81">
        <v>0.25</v>
      </c>
      <c r="H469" s="82">
        <f t="shared" si="10"/>
        <v>27.77777777777778</v>
      </c>
      <c r="I469" s="81">
        <v>0.81</v>
      </c>
      <c r="J469" s="82">
        <f t="shared" si="8"/>
        <v>90</v>
      </c>
      <c r="K469" s="79" t="s">
        <v>316</v>
      </c>
      <c r="L469" s="79" t="s">
        <v>964</v>
      </c>
      <c r="M469" s="79"/>
      <c r="N469" s="79"/>
      <c r="O469" s="79" t="s">
        <v>316</v>
      </c>
      <c r="P469" s="79" t="s">
        <v>1242</v>
      </c>
      <c r="Q469" s="80" t="s">
        <v>397</v>
      </c>
      <c r="R469" s="79">
        <v>1.08</v>
      </c>
      <c r="S469" s="80"/>
      <c r="T469" s="83">
        <v>1.7318</v>
      </c>
      <c r="U469" s="103">
        <f t="shared" si="11"/>
        <v>1603518.5185185184</v>
      </c>
      <c r="V469" s="136">
        <v>42767</v>
      </c>
      <c r="W469" s="136">
        <v>43009</v>
      </c>
      <c r="X469" s="79"/>
      <c r="Y469" s="79"/>
      <c r="Z469" s="80"/>
      <c r="AA469" s="81"/>
      <c r="AB469" s="82"/>
      <c r="AC469" s="83"/>
      <c r="AD469" s="83"/>
      <c r="AE469" s="90"/>
      <c r="AF469" s="90"/>
      <c r="AG469" s="79" t="s">
        <v>16</v>
      </c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123"/>
      <c r="CT469" s="123"/>
      <c r="CU469" s="123"/>
      <c r="CV469" s="123"/>
      <c r="CW469" s="123"/>
      <c r="CX469" s="123"/>
      <c r="CY469" s="123"/>
      <c r="CZ469" s="124"/>
      <c r="DA469" s="124"/>
      <c r="DB469" s="124"/>
      <c r="DC469" s="124"/>
      <c r="DD469" s="124"/>
      <c r="DE469" s="124"/>
      <c r="DF469" s="124"/>
      <c r="DG469" s="124"/>
      <c r="DH469" s="124"/>
      <c r="DI469" s="124"/>
      <c r="DJ469" s="124"/>
      <c r="DK469" s="124"/>
      <c r="DL469" s="124"/>
      <c r="DM469" s="124"/>
      <c r="DN469" s="124"/>
      <c r="DO469" s="124"/>
      <c r="DP469" s="124"/>
      <c r="DQ469" s="124"/>
      <c r="DR469" s="124"/>
      <c r="DS469" s="124"/>
      <c r="DT469" s="124"/>
      <c r="DU469" s="124"/>
      <c r="DV469" s="124"/>
      <c r="DW469" s="124"/>
      <c r="DX469" s="124"/>
      <c r="DY469" s="124"/>
      <c r="DZ469" s="124"/>
      <c r="EA469" s="124"/>
      <c r="EB469" s="124"/>
      <c r="EC469" s="124"/>
      <c r="ED469" s="124"/>
      <c r="EE469" s="124"/>
      <c r="EF469" s="124"/>
      <c r="EG469" s="124"/>
      <c r="EH469" s="124"/>
      <c r="EI469" s="124"/>
      <c r="EJ469" s="124"/>
      <c r="EK469" s="124"/>
      <c r="EL469" s="124"/>
      <c r="EM469" s="124"/>
      <c r="EN469" s="124"/>
      <c r="EO469" s="124"/>
      <c r="EP469" s="124"/>
      <c r="EQ469" s="124"/>
      <c r="ER469" s="124"/>
      <c r="ES469" s="124"/>
      <c r="ET469" s="124"/>
      <c r="EU469" s="124"/>
      <c r="EV469" s="124"/>
      <c r="EW469" s="124"/>
      <c r="EX469" s="124"/>
      <c r="EY469" s="124"/>
      <c r="EZ469" s="124"/>
      <c r="FA469" s="124"/>
      <c r="FB469" s="124"/>
      <c r="FC469" s="124"/>
      <c r="FD469" s="124"/>
      <c r="FE469" s="124"/>
      <c r="FF469" s="124"/>
      <c r="FG469" s="124"/>
      <c r="FH469" s="124"/>
      <c r="FI469" s="124"/>
      <c r="FJ469" s="124"/>
      <c r="FK469" s="124"/>
      <c r="FL469" s="124"/>
    </row>
    <row r="470" spans="1:168" s="31" customFormat="1" ht="38.25">
      <c r="A470" s="95">
        <v>107</v>
      </c>
      <c r="B470" s="79" t="s">
        <v>317</v>
      </c>
      <c r="C470" s="96">
        <v>2.3</v>
      </c>
      <c r="D470" s="91" t="s">
        <v>17</v>
      </c>
      <c r="E470" s="80">
        <v>0.759</v>
      </c>
      <c r="F470" s="82">
        <f t="shared" si="7"/>
        <v>33</v>
      </c>
      <c r="G470" s="81">
        <v>0.74</v>
      </c>
      <c r="H470" s="82">
        <f t="shared" si="10"/>
        <v>32.173913043478265</v>
      </c>
      <c r="I470" s="81">
        <v>2.07</v>
      </c>
      <c r="J470" s="82">
        <f t="shared" si="8"/>
        <v>90</v>
      </c>
      <c r="K470" s="79" t="s">
        <v>317</v>
      </c>
      <c r="L470" s="79" t="s">
        <v>964</v>
      </c>
      <c r="M470" s="79"/>
      <c r="N470" s="79"/>
      <c r="O470" s="79" t="s">
        <v>317</v>
      </c>
      <c r="P470" s="79" t="s">
        <v>1242</v>
      </c>
      <c r="Q470" s="80" t="s">
        <v>397</v>
      </c>
      <c r="R470" s="79">
        <v>1.78</v>
      </c>
      <c r="S470" s="80"/>
      <c r="T470" s="83">
        <v>1.5794</v>
      </c>
      <c r="U470" s="103">
        <f t="shared" si="11"/>
        <v>887303.3707865168</v>
      </c>
      <c r="V470" s="136">
        <v>42767</v>
      </c>
      <c r="W470" s="136">
        <v>43009</v>
      </c>
      <c r="X470" s="79"/>
      <c r="Y470" s="79"/>
      <c r="Z470" s="80"/>
      <c r="AA470" s="81"/>
      <c r="AB470" s="82"/>
      <c r="AC470" s="83"/>
      <c r="AD470" s="83"/>
      <c r="AE470" s="90"/>
      <c r="AF470" s="90"/>
      <c r="AG470" s="79" t="s">
        <v>18</v>
      </c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123"/>
      <c r="CT470" s="123"/>
      <c r="CU470" s="123"/>
      <c r="CV470" s="123"/>
      <c r="CW470" s="123"/>
      <c r="CX470" s="123"/>
      <c r="CY470" s="123"/>
      <c r="CZ470" s="124"/>
      <c r="DA470" s="124"/>
      <c r="DB470" s="124"/>
      <c r="DC470" s="124"/>
      <c r="DD470" s="124"/>
      <c r="DE470" s="124"/>
      <c r="DF470" s="124"/>
      <c r="DG470" s="124"/>
      <c r="DH470" s="124"/>
      <c r="DI470" s="124"/>
      <c r="DJ470" s="124"/>
      <c r="DK470" s="124"/>
      <c r="DL470" s="124"/>
      <c r="DM470" s="124"/>
      <c r="DN470" s="124"/>
      <c r="DO470" s="124"/>
      <c r="DP470" s="124"/>
      <c r="DQ470" s="124"/>
      <c r="DR470" s="124"/>
      <c r="DS470" s="124"/>
      <c r="DT470" s="124"/>
      <c r="DU470" s="124"/>
      <c r="DV470" s="124"/>
      <c r="DW470" s="124"/>
      <c r="DX470" s="124"/>
      <c r="DY470" s="124"/>
      <c r="DZ470" s="124"/>
      <c r="EA470" s="124"/>
      <c r="EB470" s="124"/>
      <c r="EC470" s="124"/>
      <c r="ED470" s="124"/>
      <c r="EE470" s="124"/>
      <c r="EF470" s="124"/>
      <c r="EG470" s="124"/>
      <c r="EH470" s="124"/>
      <c r="EI470" s="124"/>
      <c r="EJ470" s="124"/>
      <c r="EK470" s="124"/>
      <c r="EL470" s="124"/>
      <c r="EM470" s="124"/>
      <c r="EN470" s="124"/>
      <c r="EO470" s="124"/>
      <c r="EP470" s="124"/>
      <c r="EQ470" s="124"/>
      <c r="ER470" s="124"/>
      <c r="ES470" s="124"/>
      <c r="ET470" s="124"/>
      <c r="EU470" s="124"/>
      <c r="EV470" s="124"/>
      <c r="EW470" s="124"/>
      <c r="EX470" s="124"/>
      <c r="EY470" s="124"/>
      <c r="EZ470" s="124"/>
      <c r="FA470" s="124"/>
      <c r="FB470" s="124"/>
      <c r="FC470" s="124"/>
      <c r="FD470" s="124"/>
      <c r="FE470" s="124"/>
      <c r="FF470" s="124"/>
      <c r="FG470" s="124"/>
      <c r="FH470" s="124"/>
      <c r="FI470" s="124"/>
      <c r="FJ470" s="124"/>
      <c r="FK470" s="124"/>
      <c r="FL470" s="124"/>
    </row>
    <row r="471" spans="1:168" s="31" customFormat="1" ht="38.25">
      <c r="A471" s="95">
        <v>108</v>
      </c>
      <c r="B471" s="79" t="s">
        <v>318</v>
      </c>
      <c r="C471" s="96">
        <v>1.6</v>
      </c>
      <c r="D471" s="91" t="s">
        <v>19</v>
      </c>
      <c r="E471" s="80">
        <v>0.528</v>
      </c>
      <c r="F471" s="82">
        <f t="shared" si="7"/>
        <v>33</v>
      </c>
      <c r="G471" s="81">
        <v>0.5</v>
      </c>
      <c r="H471" s="82">
        <f t="shared" si="10"/>
        <v>31.25</v>
      </c>
      <c r="I471" s="81">
        <v>1.44</v>
      </c>
      <c r="J471" s="82">
        <f t="shared" si="8"/>
        <v>89.99999999999999</v>
      </c>
      <c r="K471" s="79" t="s">
        <v>318</v>
      </c>
      <c r="L471" s="79" t="s">
        <v>964</v>
      </c>
      <c r="M471" s="79"/>
      <c r="N471" s="79"/>
      <c r="O471" s="79" t="s">
        <v>318</v>
      </c>
      <c r="P471" s="79" t="s">
        <v>1242</v>
      </c>
      <c r="Q471" s="80" t="s">
        <v>397</v>
      </c>
      <c r="R471" s="79">
        <v>1.17</v>
      </c>
      <c r="S471" s="80"/>
      <c r="T471" s="83">
        <v>1.1508</v>
      </c>
      <c r="U471" s="103">
        <f t="shared" si="11"/>
        <v>983589.7435897437</v>
      </c>
      <c r="V471" s="136">
        <v>42767</v>
      </c>
      <c r="W471" s="136">
        <v>43010</v>
      </c>
      <c r="X471" s="79"/>
      <c r="Y471" s="79"/>
      <c r="Z471" s="80"/>
      <c r="AA471" s="81"/>
      <c r="AB471" s="82"/>
      <c r="AC471" s="83"/>
      <c r="AD471" s="83"/>
      <c r="AE471" s="90"/>
      <c r="AF471" s="90"/>
      <c r="AG471" s="79" t="s">
        <v>20</v>
      </c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123"/>
      <c r="CT471" s="123"/>
      <c r="CU471" s="123"/>
      <c r="CV471" s="123"/>
      <c r="CW471" s="123"/>
      <c r="CX471" s="123"/>
      <c r="CY471" s="123"/>
      <c r="CZ471" s="124"/>
      <c r="DA471" s="124"/>
      <c r="DB471" s="124"/>
      <c r="DC471" s="124"/>
      <c r="DD471" s="124"/>
      <c r="DE471" s="124"/>
      <c r="DF471" s="124"/>
      <c r="DG471" s="124"/>
      <c r="DH471" s="124"/>
      <c r="DI471" s="124"/>
      <c r="DJ471" s="124"/>
      <c r="DK471" s="124"/>
      <c r="DL471" s="124"/>
      <c r="DM471" s="124"/>
      <c r="DN471" s="124"/>
      <c r="DO471" s="124"/>
      <c r="DP471" s="124"/>
      <c r="DQ471" s="124"/>
      <c r="DR471" s="124"/>
      <c r="DS471" s="124"/>
      <c r="DT471" s="124"/>
      <c r="DU471" s="124"/>
      <c r="DV471" s="124"/>
      <c r="DW471" s="124"/>
      <c r="DX471" s="124"/>
      <c r="DY471" s="124"/>
      <c r="DZ471" s="124"/>
      <c r="EA471" s="124"/>
      <c r="EB471" s="124"/>
      <c r="EC471" s="124"/>
      <c r="ED471" s="124"/>
      <c r="EE471" s="124"/>
      <c r="EF471" s="124"/>
      <c r="EG471" s="124"/>
      <c r="EH471" s="124"/>
      <c r="EI471" s="124"/>
      <c r="EJ471" s="124"/>
      <c r="EK471" s="124"/>
      <c r="EL471" s="124"/>
      <c r="EM471" s="124"/>
      <c r="EN471" s="124"/>
      <c r="EO471" s="124"/>
      <c r="EP471" s="124"/>
      <c r="EQ471" s="124"/>
      <c r="ER471" s="124"/>
      <c r="ES471" s="124"/>
      <c r="ET471" s="124"/>
      <c r="EU471" s="124"/>
      <c r="EV471" s="124"/>
      <c r="EW471" s="124"/>
      <c r="EX471" s="124"/>
      <c r="EY471" s="124"/>
      <c r="EZ471" s="124"/>
      <c r="FA471" s="124"/>
      <c r="FB471" s="124"/>
      <c r="FC471" s="124"/>
      <c r="FD471" s="124"/>
      <c r="FE471" s="124"/>
      <c r="FF471" s="124"/>
      <c r="FG471" s="124"/>
      <c r="FH471" s="124"/>
      <c r="FI471" s="124"/>
      <c r="FJ471" s="124"/>
      <c r="FK471" s="124"/>
      <c r="FL471" s="124"/>
    </row>
    <row r="472" spans="1:168" s="31" customFormat="1" ht="38.25">
      <c r="A472" s="95">
        <v>109</v>
      </c>
      <c r="B472" s="79" t="s">
        <v>319</v>
      </c>
      <c r="C472" s="96">
        <v>0.7</v>
      </c>
      <c r="D472" s="91" t="s">
        <v>21</v>
      </c>
      <c r="E472" s="80">
        <v>0.231</v>
      </c>
      <c r="F472" s="82">
        <f aca="true" t="shared" si="12" ref="F472:F535">E472/C472*100</f>
        <v>33</v>
      </c>
      <c r="G472" s="81">
        <v>0.2</v>
      </c>
      <c r="H472" s="82">
        <f t="shared" si="10"/>
        <v>28.571428571428577</v>
      </c>
      <c r="I472" s="81">
        <v>0.63</v>
      </c>
      <c r="J472" s="82">
        <f t="shared" si="8"/>
        <v>90</v>
      </c>
      <c r="K472" s="79" t="s">
        <v>319</v>
      </c>
      <c r="L472" s="79" t="s">
        <v>964</v>
      </c>
      <c r="M472" s="79"/>
      <c r="N472" s="79"/>
      <c r="O472" s="79" t="s">
        <v>319</v>
      </c>
      <c r="P472" s="79" t="s">
        <v>1242</v>
      </c>
      <c r="Q472" s="80" t="s">
        <v>397</v>
      </c>
      <c r="R472" s="79">
        <v>0.24</v>
      </c>
      <c r="S472" s="80"/>
      <c r="T472" s="83">
        <v>0.1866</v>
      </c>
      <c r="U472" s="103">
        <f t="shared" si="11"/>
        <v>777500</v>
      </c>
      <c r="V472" s="136">
        <v>42767</v>
      </c>
      <c r="W472" s="136">
        <v>43009</v>
      </c>
      <c r="X472" s="79"/>
      <c r="Y472" s="79"/>
      <c r="Z472" s="80"/>
      <c r="AA472" s="81"/>
      <c r="AB472" s="82"/>
      <c r="AC472" s="83"/>
      <c r="AD472" s="83"/>
      <c r="AE472" s="90"/>
      <c r="AF472" s="90"/>
      <c r="AG472" s="79" t="s">
        <v>22</v>
      </c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123"/>
      <c r="CT472" s="123"/>
      <c r="CU472" s="123"/>
      <c r="CV472" s="123"/>
      <c r="CW472" s="123"/>
      <c r="CX472" s="123"/>
      <c r="CY472" s="123"/>
      <c r="CZ472" s="124"/>
      <c r="DA472" s="124"/>
      <c r="DB472" s="124"/>
      <c r="DC472" s="124"/>
      <c r="DD472" s="124"/>
      <c r="DE472" s="124"/>
      <c r="DF472" s="124"/>
      <c r="DG472" s="124"/>
      <c r="DH472" s="124"/>
      <c r="DI472" s="124"/>
      <c r="DJ472" s="124"/>
      <c r="DK472" s="124"/>
      <c r="DL472" s="124"/>
      <c r="DM472" s="124"/>
      <c r="DN472" s="124"/>
      <c r="DO472" s="124"/>
      <c r="DP472" s="124"/>
      <c r="DQ472" s="124"/>
      <c r="DR472" s="124"/>
      <c r="DS472" s="124"/>
      <c r="DT472" s="124"/>
      <c r="DU472" s="124"/>
      <c r="DV472" s="124"/>
      <c r="DW472" s="124"/>
      <c r="DX472" s="124"/>
      <c r="DY472" s="124"/>
      <c r="DZ472" s="124"/>
      <c r="EA472" s="124"/>
      <c r="EB472" s="124"/>
      <c r="EC472" s="124"/>
      <c r="ED472" s="124"/>
      <c r="EE472" s="124"/>
      <c r="EF472" s="124"/>
      <c r="EG472" s="124"/>
      <c r="EH472" s="124"/>
      <c r="EI472" s="124"/>
      <c r="EJ472" s="124"/>
      <c r="EK472" s="124"/>
      <c r="EL472" s="124"/>
      <c r="EM472" s="124"/>
      <c r="EN472" s="124"/>
      <c r="EO472" s="124"/>
      <c r="EP472" s="124"/>
      <c r="EQ472" s="124"/>
      <c r="ER472" s="124"/>
      <c r="ES472" s="124"/>
      <c r="ET472" s="124"/>
      <c r="EU472" s="124"/>
      <c r="EV472" s="124"/>
      <c r="EW472" s="124"/>
      <c r="EX472" s="124"/>
      <c r="EY472" s="124"/>
      <c r="EZ472" s="124"/>
      <c r="FA472" s="124"/>
      <c r="FB472" s="124"/>
      <c r="FC472" s="124"/>
      <c r="FD472" s="124"/>
      <c r="FE472" s="124"/>
      <c r="FF472" s="124"/>
      <c r="FG472" s="124"/>
      <c r="FH472" s="124"/>
      <c r="FI472" s="124"/>
      <c r="FJ472" s="124"/>
      <c r="FK472" s="124"/>
      <c r="FL472" s="124"/>
    </row>
    <row r="473" spans="1:168" s="31" customFormat="1" ht="38.25">
      <c r="A473" s="95">
        <v>110</v>
      </c>
      <c r="B473" s="79" t="s">
        <v>388</v>
      </c>
      <c r="C473" s="96">
        <v>0.8</v>
      </c>
      <c r="D473" s="91" t="s">
        <v>1210</v>
      </c>
      <c r="E473" s="80">
        <v>0.264</v>
      </c>
      <c r="F473" s="82">
        <f t="shared" si="12"/>
        <v>33</v>
      </c>
      <c r="G473" s="81">
        <v>0.2</v>
      </c>
      <c r="H473" s="82">
        <f t="shared" si="10"/>
        <v>25</v>
      </c>
      <c r="I473" s="81">
        <v>0.2</v>
      </c>
      <c r="J473" s="82">
        <f aca="true" t="shared" si="13" ref="J473:J481">I473/C473*100</f>
        <v>25</v>
      </c>
      <c r="K473" s="79" t="s">
        <v>942</v>
      </c>
      <c r="L473" s="79" t="s">
        <v>964</v>
      </c>
      <c r="M473" s="79"/>
      <c r="N473" s="79"/>
      <c r="O473" s="79" t="s">
        <v>942</v>
      </c>
      <c r="P473" s="79" t="s">
        <v>1242</v>
      </c>
      <c r="Q473" s="80" t="s">
        <v>397</v>
      </c>
      <c r="R473" s="79">
        <v>0.94</v>
      </c>
      <c r="S473" s="80"/>
      <c r="T473" s="83">
        <v>0.8639</v>
      </c>
      <c r="U473" s="103">
        <f t="shared" si="11"/>
        <v>919042.5531914894</v>
      </c>
      <c r="V473" s="136">
        <v>42767</v>
      </c>
      <c r="W473" s="136">
        <v>43009</v>
      </c>
      <c r="X473" s="79"/>
      <c r="Y473" s="79"/>
      <c r="Z473" s="80"/>
      <c r="AA473" s="81"/>
      <c r="AB473" s="82"/>
      <c r="AC473" s="83"/>
      <c r="AD473" s="83"/>
      <c r="AE473" s="90"/>
      <c r="AF473" s="90"/>
      <c r="AG473" s="79" t="s">
        <v>23</v>
      </c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123"/>
      <c r="CT473" s="123"/>
      <c r="CU473" s="123"/>
      <c r="CV473" s="123"/>
      <c r="CW473" s="123"/>
      <c r="CX473" s="123"/>
      <c r="CY473" s="123"/>
      <c r="CZ473" s="124"/>
      <c r="DA473" s="124"/>
      <c r="DB473" s="124"/>
      <c r="DC473" s="124"/>
      <c r="DD473" s="124"/>
      <c r="DE473" s="124"/>
      <c r="DF473" s="124"/>
      <c r="DG473" s="124"/>
      <c r="DH473" s="124"/>
      <c r="DI473" s="124"/>
      <c r="DJ473" s="124"/>
      <c r="DK473" s="124"/>
      <c r="DL473" s="124"/>
      <c r="DM473" s="124"/>
      <c r="DN473" s="124"/>
      <c r="DO473" s="124"/>
      <c r="DP473" s="124"/>
      <c r="DQ473" s="124"/>
      <c r="DR473" s="124"/>
      <c r="DS473" s="124"/>
      <c r="DT473" s="124"/>
      <c r="DU473" s="124"/>
      <c r="DV473" s="124"/>
      <c r="DW473" s="124"/>
      <c r="DX473" s="124"/>
      <c r="DY473" s="124"/>
      <c r="DZ473" s="124"/>
      <c r="EA473" s="124"/>
      <c r="EB473" s="124"/>
      <c r="EC473" s="124"/>
      <c r="ED473" s="124"/>
      <c r="EE473" s="124"/>
      <c r="EF473" s="124"/>
      <c r="EG473" s="124"/>
      <c r="EH473" s="124"/>
      <c r="EI473" s="124"/>
      <c r="EJ473" s="124"/>
      <c r="EK473" s="124"/>
      <c r="EL473" s="124"/>
      <c r="EM473" s="124"/>
      <c r="EN473" s="124"/>
      <c r="EO473" s="124"/>
      <c r="EP473" s="124"/>
      <c r="EQ473" s="124"/>
      <c r="ER473" s="124"/>
      <c r="ES473" s="124"/>
      <c r="ET473" s="124"/>
      <c r="EU473" s="124"/>
      <c r="EV473" s="124"/>
      <c r="EW473" s="124"/>
      <c r="EX473" s="124"/>
      <c r="EY473" s="124"/>
      <c r="EZ473" s="124"/>
      <c r="FA473" s="124"/>
      <c r="FB473" s="124"/>
      <c r="FC473" s="124"/>
      <c r="FD473" s="124"/>
      <c r="FE473" s="124"/>
      <c r="FF473" s="124"/>
      <c r="FG473" s="124"/>
      <c r="FH473" s="124"/>
      <c r="FI473" s="124"/>
      <c r="FJ473" s="124"/>
      <c r="FK473" s="124"/>
      <c r="FL473" s="124"/>
    </row>
    <row r="474" spans="1:168" s="31" customFormat="1" ht="38.25">
      <c r="A474" s="95">
        <v>111</v>
      </c>
      <c r="B474" s="79" t="s">
        <v>320</v>
      </c>
      <c r="C474" s="96">
        <v>1</v>
      </c>
      <c r="D474" s="91" t="s">
        <v>24</v>
      </c>
      <c r="E474" s="80">
        <v>0.33</v>
      </c>
      <c r="F474" s="82">
        <f t="shared" si="12"/>
        <v>33</v>
      </c>
      <c r="G474" s="81">
        <v>0.3</v>
      </c>
      <c r="H474" s="82">
        <f t="shared" si="10"/>
        <v>30</v>
      </c>
      <c r="I474" s="81">
        <v>0.9</v>
      </c>
      <c r="J474" s="82">
        <f t="shared" si="13"/>
        <v>90</v>
      </c>
      <c r="K474" s="79" t="s">
        <v>25</v>
      </c>
      <c r="L474" s="79" t="s">
        <v>964</v>
      </c>
      <c r="M474" s="79"/>
      <c r="N474" s="79"/>
      <c r="O474" s="79" t="s">
        <v>25</v>
      </c>
      <c r="P474" s="79" t="s">
        <v>1242</v>
      </c>
      <c r="Q474" s="80" t="s">
        <v>397</v>
      </c>
      <c r="R474" s="79">
        <v>1.91</v>
      </c>
      <c r="S474" s="80"/>
      <c r="T474" s="83">
        <v>1.3206</v>
      </c>
      <c r="U474" s="103">
        <f t="shared" si="11"/>
        <v>691413.6125654451</v>
      </c>
      <c r="V474" s="136">
        <v>42767</v>
      </c>
      <c r="W474" s="136">
        <v>43009</v>
      </c>
      <c r="X474" s="79"/>
      <c r="Y474" s="79"/>
      <c r="Z474" s="80"/>
      <c r="AA474" s="81"/>
      <c r="AB474" s="82"/>
      <c r="AC474" s="83"/>
      <c r="AD474" s="83"/>
      <c r="AE474" s="90"/>
      <c r="AF474" s="90"/>
      <c r="AG474" s="79" t="s">
        <v>26</v>
      </c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123"/>
      <c r="CT474" s="123"/>
      <c r="CU474" s="123"/>
      <c r="CV474" s="123"/>
      <c r="CW474" s="123"/>
      <c r="CX474" s="123"/>
      <c r="CY474" s="123"/>
      <c r="CZ474" s="124"/>
      <c r="DA474" s="124"/>
      <c r="DB474" s="124"/>
      <c r="DC474" s="124"/>
      <c r="DD474" s="124"/>
      <c r="DE474" s="124"/>
      <c r="DF474" s="124"/>
      <c r="DG474" s="124"/>
      <c r="DH474" s="124"/>
      <c r="DI474" s="124"/>
      <c r="DJ474" s="124"/>
      <c r="DK474" s="124"/>
      <c r="DL474" s="124"/>
      <c r="DM474" s="124"/>
      <c r="DN474" s="124"/>
      <c r="DO474" s="124"/>
      <c r="DP474" s="124"/>
      <c r="DQ474" s="124"/>
      <c r="DR474" s="124"/>
      <c r="DS474" s="124"/>
      <c r="DT474" s="124"/>
      <c r="DU474" s="124"/>
      <c r="DV474" s="124"/>
      <c r="DW474" s="124"/>
      <c r="DX474" s="124"/>
      <c r="DY474" s="124"/>
      <c r="DZ474" s="124"/>
      <c r="EA474" s="124"/>
      <c r="EB474" s="124"/>
      <c r="EC474" s="124"/>
      <c r="ED474" s="124"/>
      <c r="EE474" s="124"/>
      <c r="EF474" s="124"/>
      <c r="EG474" s="124"/>
      <c r="EH474" s="124"/>
      <c r="EI474" s="124"/>
      <c r="EJ474" s="124"/>
      <c r="EK474" s="124"/>
      <c r="EL474" s="124"/>
      <c r="EM474" s="124"/>
      <c r="EN474" s="124"/>
      <c r="EO474" s="124"/>
      <c r="EP474" s="124"/>
      <c r="EQ474" s="124"/>
      <c r="ER474" s="124"/>
      <c r="ES474" s="124"/>
      <c r="ET474" s="124"/>
      <c r="EU474" s="124"/>
      <c r="EV474" s="124"/>
      <c r="EW474" s="124"/>
      <c r="EX474" s="124"/>
      <c r="EY474" s="124"/>
      <c r="EZ474" s="124"/>
      <c r="FA474" s="124"/>
      <c r="FB474" s="124"/>
      <c r="FC474" s="124"/>
      <c r="FD474" s="124"/>
      <c r="FE474" s="124"/>
      <c r="FF474" s="124"/>
      <c r="FG474" s="124"/>
      <c r="FH474" s="124"/>
      <c r="FI474" s="124"/>
      <c r="FJ474" s="124"/>
      <c r="FK474" s="124"/>
      <c r="FL474" s="124"/>
    </row>
    <row r="475" spans="1:168" s="31" customFormat="1" ht="38.25">
      <c r="A475" s="95">
        <v>112</v>
      </c>
      <c r="B475" s="79" t="s">
        <v>321</v>
      </c>
      <c r="C475" s="96">
        <v>2</v>
      </c>
      <c r="D475" s="91" t="s">
        <v>27</v>
      </c>
      <c r="E475" s="80">
        <v>0.66</v>
      </c>
      <c r="F475" s="82">
        <f t="shared" si="12"/>
        <v>33</v>
      </c>
      <c r="G475" s="81">
        <v>0.6</v>
      </c>
      <c r="H475" s="82">
        <f t="shared" si="10"/>
        <v>30</v>
      </c>
      <c r="I475" s="81">
        <v>1.8</v>
      </c>
      <c r="J475" s="82">
        <f t="shared" si="13"/>
        <v>90</v>
      </c>
      <c r="K475" s="79" t="s">
        <v>321</v>
      </c>
      <c r="L475" s="79" t="s">
        <v>964</v>
      </c>
      <c r="M475" s="79"/>
      <c r="N475" s="79"/>
      <c r="O475" s="79" t="s">
        <v>321</v>
      </c>
      <c r="P475" s="79" t="s">
        <v>1242</v>
      </c>
      <c r="Q475" s="80" t="s">
        <v>397</v>
      </c>
      <c r="R475" s="79">
        <v>0.99</v>
      </c>
      <c r="S475" s="80"/>
      <c r="T475" s="83">
        <v>0.8141</v>
      </c>
      <c r="U475" s="103">
        <f>T475/R475*1000000</f>
        <v>822323.2323232323</v>
      </c>
      <c r="V475" s="136">
        <v>42767</v>
      </c>
      <c r="W475" s="136">
        <v>43009</v>
      </c>
      <c r="X475" s="79"/>
      <c r="Y475" s="79"/>
      <c r="Z475" s="80"/>
      <c r="AA475" s="81"/>
      <c r="AB475" s="82"/>
      <c r="AC475" s="83"/>
      <c r="AD475" s="83"/>
      <c r="AE475" s="90"/>
      <c r="AF475" s="90"/>
      <c r="AG475" s="79" t="s">
        <v>28</v>
      </c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123"/>
      <c r="CT475" s="123"/>
      <c r="CU475" s="123"/>
      <c r="CV475" s="123"/>
      <c r="CW475" s="123"/>
      <c r="CX475" s="123"/>
      <c r="CY475" s="123"/>
      <c r="CZ475" s="124"/>
      <c r="DA475" s="124"/>
      <c r="DB475" s="124"/>
      <c r="DC475" s="124"/>
      <c r="DD475" s="124"/>
      <c r="DE475" s="124"/>
      <c r="DF475" s="124"/>
      <c r="DG475" s="124"/>
      <c r="DH475" s="124"/>
      <c r="DI475" s="124"/>
      <c r="DJ475" s="124"/>
      <c r="DK475" s="124"/>
      <c r="DL475" s="124"/>
      <c r="DM475" s="124"/>
      <c r="DN475" s="124"/>
      <c r="DO475" s="124"/>
      <c r="DP475" s="124"/>
      <c r="DQ475" s="124"/>
      <c r="DR475" s="124"/>
      <c r="DS475" s="124"/>
      <c r="DT475" s="124"/>
      <c r="DU475" s="124"/>
      <c r="DV475" s="124"/>
      <c r="DW475" s="124"/>
      <c r="DX475" s="124"/>
      <c r="DY475" s="124"/>
      <c r="DZ475" s="124"/>
      <c r="EA475" s="124"/>
      <c r="EB475" s="124"/>
      <c r="EC475" s="124"/>
      <c r="ED475" s="124"/>
      <c r="EE475" s="124"/>
      <c r="EF475" s="124"/>
      <c r="EG475" s="124"/>
      <c r="EH475" s="124"/>
      <c r="EI475" s="124"/>
      <c r="EJ475" s="124"/>
      <c r="EK475" s="124"/>
      <c r="EL475" s="124"/>
      <c r="EM475" s="124"/>
      <c r="EN475" s="124"/>
      <c r="EO475" s="124"/>
      <c r="EP475" s="124"/>
      <c r="EQ475" s="124"/>
      <c r="ER475" s="124"/>
      <c r="ES475" s="124"/>
      <c r="ET475" s="124"/>
      <c r="EU475" s="124"/>
      <c r="EV475" s="124"/>
      <c r="EW475" s="124"/>
      <c r="EX475" s="124"/>
      <c r="EY475" s="124"/>
      <c r="EZ475" s="124"/>
      <c r="FA475" s="124"/>
      <c r="FB475" s="124"/>
      <c r="FC475" s="124"/>
      <c r="FD475" s="124"/>
      <c r="FE475" s="124"/>
      <c r="FF475" s="124"/>
      <c r="FG475" s="124"/>
      <c r="FH475" s="124"/>
      <c r="FI475" s="124"/>
      <c r="FJ475" s="124"/>
      <c r="FK475" s="124"/>
      <c r="FL475" s="124"/>
    </row>
    <row r="476" spans="1:168" s="31" customFormat="1" ht="38.25">
      <c r="A476" s="95">
        <v>113</v>
      </c>
      <c r="B476" s="79" t="s">
        <v>1090</v>
      </c>
      <c r="C476" s="96">
        <v>0.7</v>
      </c>
      <c r="D476" s="91" t="s">
        <v>29</v>
      </c>
      <c r="E476" s="80">
        <v>0.231</v>
      </c>
      <c r="F476" s="82">
        <f t="shared" si="12"/>
        <v>33</v>
      </c>
      <c r="G476" s="81">
        <v>0.2</v>
      </c>
      <c r="H476" s="82">
        <f t="shared" si="10"/>
        <v>28.571428571428577</v>
      </c>
      <c r="I476" s="81">
        <v>0.63</v>
      </c>
      <c r="J476" s="82">
        <f t="shared" si="13"/>
        <v>90</v>
      </c>
      <c r="K476" s="79" t="s">
        <v>1090</v>
      </c>
      <c r="L476" s="79" t="s">
        <v>964</v>
      </c>
      <c r="M476" s="79"/>
      <c r="N476" s="79"/>
      <c r="O476" s="79" t="s">
        <v>1090</v>
      </c>
      <c r="P476" s="79" t="s">
        <v>1242</v>
      </c>
      <c r="Q476" s="80" t="s">
        <v>397</v>
      </c>
      <c r="R476" s="79">
        <v>1.1</v>
      </c>
      <c r="S476" s="80"/>
      <c r="T476" s="83">
        <v>0.7104</v>
      </c>
      <c r="U476" s="103">
        <f t="shared" si="11"/>
        <v>645818.1818181819</v>
      </c>
      <c r="V476" s="136">
        <v>42767</v>
      </c>
      <c r="W476" s="80"/>
      <c r="X476" s="79"/>
      <c r="Y476" s="79"/>
      <c r="Z476" s="80"/>
      <c r="AA476" s="81"/>
      <c r="AB476" s="82"/>
      <c r="AC476" s="83"/>
      <c r="AD476" s="83"/>
      <c r="AE476" s="90"/>
      <c r="AF476" s="90"/>
      <c r="AG476" s="79" t="s">
        <v>30</v>
      </c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123"/>
      <c r="CT476" s="123"/>
      <c r="CU476" s="123"/>
      <c r="CV476" s="123"/>
      <c r="CW476" s="123"/>
      <c r="CX476" s="123"/>
      <c r="CY476" s="123"/>
      <c r="CZ476" s="124"/>
      <c r="DA476" s="124"/>
      <c r="DB476" s="124"/>
      <c r="DC476" s="124"/>
      <c r="DD476" s="124"/>
      <c r="DE476" s="124"/>
      <c r="DF476" s="124"/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  <c r="EG476" s="124"/>
      <c r="EH476" s="124"/>
      <c r="EI476" s="124"/>
      <c r="EJ476" s="124"/>
      <c r="EK476" s="124"/>
      <c r="EL476" s="124"/>
      <c r="EM476" s="124"/>
      <c r="EN476" s="124"/>
      <c r="EO476" s="124"/>
      <c r="EP476" s="124"/>
      <c r="EQ476" s="124"/>
      <c r="ER476" s="124"/>
      <c r="ES476" s="124"/>
      <c r="ET476" s="124"/>
      <c r="EU476" s="124"/>
      <c r="EV476" s="124"/>
      <c r="EW476" s="124"/>
      <c r="EX476" s="124"/>
      <c r="EY476" s="124"/>
      <c r="EZ476" s="124"/>
      <c r="FA476" s="124"/>
      <c r="FB476" s="124"/>
      <c r="FC476" s="124"/>
      <c r="FD476" s="124"/>
      <c r="FE476" s="124"/>
      <c r="FF476" s="124"/>
      <c r="FG476" s="124"/>
      <c r="FH476" s="124"/>
      <c r="FI476" s="124"/>
      <c r="FJ476" s="124"/>
      <c r="FK476" s="124"/>
      <c r="FL476" s="124"/>
    </row>
    <row r="477" spans="1:168" s="31" customFormat="1" ht="38.25">
      <c r="A477" s="95">
        <v>114</v>
      </c>
      <c r="B477" s="79" t="s">
        <v>322</v>
      </c>
      <c r="C477" s="96">
        <v>1.6</v>
      </c>
      <c r="D477" s="91" t="s">
        <v>31</v>
      </c>
      <c r="E477" s="80">
        <v>0.528</v>
      </c>
      <c r="F477" s="82">
        <f t="shared" si="12"/>
        <v>33</v>
      </c>
      <c r="G477" s="81">
        <v>0.5</v>
      </c>
      <c r="H477" s="82">
        <f aca="true" t="shared" si="14" ref="H477:H540">G477/C477*100</f>
        <v>31.25</v>
      </c>
      <c r="I477" s="81">
        <v>1.44</v>
      </c>
      <c r="J477" s="82">
        <f t="shared" si="13"/>
        <v>89.99999999999999</v>
      </c>
      <c r="K477" s="79" t="s">
        <v>52</v>
      </c>
      <c r="L477" s="79" t="s">
        <v>964</v>
      </c>
      <c r="M477" s="79"/>
      <c r="N477" s="79"/>
      <c r="O477" s="79" t="s">
        <v>52</v>
      </c>
      <c r="P477" s="79" t="s">
        <v>1242</v>
      </c>
      <c r="Q477" s="80" t="s">
        <v>397</v>
      </c>
      <c r="R477" s="79">
        <v>0.98</v>
      </c>
      <c r="S477" s="80"/>
      <c r="T477" s="83">
        <v>1.0855</v>
      </c>
      <c r="U477" s="103">
        <f t="shared" si="11"/>
        <v>1107653.0612244897</v>
      </c>
      <c r="V477" s="136">
        <v>42767</v>
      </c>
      <c r="W477" s="136">
        <v>43009</v>
      </c>
      <c r="X477" s="79"/>
      <c r="Y477" s="79"/>
      <c r="Z477" s="80"/>
      <c r="AA477" s="81"/>
      <c r="AB477" s="82"/>
      <c r="AC477" s="83"/>
      <c r="AD477" s="83"/>
      <c r="AE477" s="90"/>
      <c r="AF477" s="90"/>
      <c r="AG477" s="79" t="s">
        <v>28</v>
      </c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123"/>
      <c r="CT477" s="123"/>
      <c r="CU477" s="123"/>
      <c r="CV477" s="123"/>
      <c r="CW477" s="123"/>
      <c r="CX477" s="123"/>
      <c r="CY477" s="123"/>
      <c r="CZ477" s="124"/>
      <c r="DA477" s="124"/>
      <c r="DB477" s="124"/>
      <c r="DC477" s="124"/>
      <c r="DD477" s="124"/>
      <c r="DE477" s="124"/>
      <c r="DF477" s="124"/>
      <c r="DG477" s="124"/>
      <c r="DH477" s="124"/>
      <c r="DI477" s="124"/>
      <c r="DJ477" s="124"/>
      <c r="DK477" s="124"/>
      <c r="DL477" s="124"/>
      <c r="DM477" s="124"/>
      <c r="DN477" s="124"/>
      <c r="DO477" s="124"/>
      <c r="DP477" s="124"/>
      <c r="DQ477" s="124"/>
      <c r="DR477" s="124"/>
      <c r="DS477" s="124"/>
      <c r="DT477" s="124"/>
      <c r="DU477" s="124"/>
      <c r="DV477" s="124"/>
      <c r="DW477" s="124"/>
      <c r="DX477" s="124"/>
      <c r="DY477" s="124"/>
      <c r="DZ477" s="124"/>
      <c r="EA477" s="124"/>
      <c r="EB477" s="124"/>
      <c r="EC477" s="124"/>
      <c r="ED477" s="124"/>
      <c r="EE477" s="124"/>
      <c r="EF477" s="124"/>
      <c r="EG477" s="124"/>
      <c r="EH477" s="124"/>
      <c r="EI477" s="124"/>
      <c r="EJ477" s="124"/>
      <c r="EK477" s="124"/>
      <c r="EL477" s="124"/>
      <c r="EM477" s="124"/>
      <c r="EN477" s="124"/>
      <c r="EO477" s="124"/>
      <c r="EP477" s="124"/>
      <c r="EQ477" s="124"/>
      <c r="ER477" s="124"/>
      <c r="ES477" s="124"/>
      <c r="ET477" s="124"/>
      <c r="EU477" s="124"/>
      <c r="EV477" s="124"/>
      <c r="EW477" s="124"/>
      <c r="EX477" s="124"/>
      <c r="EY477" s="124"/>
      <c r="EZ477" s="124"/>
      <c r="FA477" s="124"/>
      <c r="FB477" s="124"/>
      <c r="FC477" s="124"/>
      <c r="FD477" s="124"/>
      <c r="FE477" s="124"/>
      <c r="FF477" s="124"/>
      <c r="FG477" s="124"/>
      <c r="FH477" s="124"/>
      <c r="FI477" s="124"/>
      <c r="FJ477" s="124"/>
      <c r="FK477" s="124"/>
      <c r="FL477" s="124"/>
    </row>
    <row r="478" spans="1:168" s="31" customFormat="1" ht="38.25">
      <c r="A478" s="95">
        <v>115</v>
      </c>
      <c r="B478" s="79" t="s">
        <v>53</v>
      </c>
      <c r="C478" s="96">
        <v>1.3</v>
      </c>
      <c r="D478" s="91" t="s">
        <v>32</v>
      </c>
      <c r="E478" s="80">
        <v>0.429</v>
      </c>
      <c r="F478" s="82">
        <f t="shared" si="12"/>
        <v>32.99999999999999</v>
      </c>
      <c r="G478" s="81">
        <v>0.4</v>
      </c>
      <c r="H478" s="82">
        <f t="shared" si="14"/>
        <v>30.76923076923077</v>
      </c>
      <c r="I478" s="81">
        <v>1.17</v>
      </c>
      <c r="J478" s="82">
        <f t="shared" si="13"/>
        <v>89.99999999999999</v>
      </c>
      <c r="K478" s="79" t="s">
        <v>53</v>
      </c>
      <c r="L478" s="79" t="s">
        <v>964</v>
      </c>
      <c r="M478" s="79"/>
      <c r="N478" s="79"/>
      <c r="O478" s="79" t="s">
        <v>53</v>
      </c>
      <c r="P478" s="79" t="s">
        <v>1242</v>
      </c>
      <c r="Q478" s="80" t="s">
        <v>397</v>
      </c>
      <c r="R478" s="79">
        <v>0.84</v>
      </c>
      <c r="S478" s="80"/>
      <c r="T478" s="83">
        <v>0.7413</v>
      </c>
      <c r="U478" s="103">
        <f t="shared" si="11"/>
        <v>882500</v>
      </c>
      <c r="V478" s="136">
        <v>42767</v>
      </c>
      <c r="W478" s="136">
        <v>43009</v>
      </c>
      <c r="X478" s="79"/>
      <c r="Y478" s="79"/>
      <c r="Z478" s="80"/>
      <c r="AA478" s="81"/>
      <c r="AB478" s="82"/>
      <c r="AC478" s="83"/>
      <c r="AD478" s="83"/>
      <c r="AE478" s="90"/>
      <c r="AF478" s="90"/>
      <c r="AG478" s="79" t="s">
        <v>33</v>
      </c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123"/>
      <c r="CT478" s="123"/>
      <c r="CU478" s="123"/>
      <c r="CV478" s="123"/>
      <c r="CW478" s="123"/>
      <c r="CX478" s="123"/>
      <c r="CY478" s="123"/>
      <c r="CZ478" s="124"/>
      <c r="DA478" s="124"/>
      <c r="DB478" s="124"/>
      <c r="DC478" s="124"/>
      <c r="DD478" s="124"/>
      <c r="DE478" s="124"/>
      <c r="DF478" s="124"/>
      <c r="DG478" s="124"/>
      <c r="DH478" s="124"/>
      <c r="DI478" s="124"/>
      <c r="DJ478" s="124"/>
      <c r="DK478" s="124"/>
      <c r="DL478" s="124"/>
      <c r="DM478" s="124"/>
      <c r="DN478" s="124"/>
      <c r="DO478" s="124"/>
      <c r="DP478" s="124"/>
      <c r="DQ478" s="124"/>
      <c r="DR478" s="124"/>
      <c r="DS478" s="124"/>
      <c r="DT478" s="124"/>
      <c r="DU478" s="124"/>
      <c r="DV478" s="124"/>
      <c r="DW478" s="124"/>
      <c r="DX478" s="124"/>
      <c r="DY478" s="124"/>
      <c r="DZ478" s="124"/>
      <c r="EA478" s="124"/>
      <c r="EB478" s="124"/>
      <c r="EC478" s="124"/>
      <c r="ED478" s="124"/>
      <c r="EE478" s="124"/>
      <c r="EF478" s="124"/>
      <c r="EG478" s="124"/>
      <c r="EH478" s="124"/>
      <c r="EI478" s="124"/>
      <c r="EJ478" s="124"/>
      <c r="EK478" s="124"/>
      <c r="EL478" s="124"/>
      <c r="EM478" s="124"/>
      <c r="EN478" s="124"/>
      <c r="EO478" s="124"/>
      <c r="EP478" s="124"/>
      <c r="EQ478" s="124"/>
      <c r="ER478" s="124"/>
      <c r="ES478" s="124"/>
      <c r="ET478" s="124"/>
      <c r="EU478" s="124"/>
      <c r="EV478" s="124"/>
      <c r="EW478" s="124"/>
      <c r="EX478" s="124"/>
      <c r="EY478" s="124"/>
      <c r="EZ478" s="124"/>
      <c r="FA478" s="124"/>
      <c r="FB478" s="124"/>
      <c r="FC478" s="124"/>
      <c r="FD478" s="124"/>
      <c r="FE478" s="124"/>
      <c r="FF478" s="124"/>
      <c r="FG478" s="124"/>
      <c r="FH478" s="124"/>
      <c r="FI478" s="124"/>
      <c r="FJ478" s="124"/>
      <c r="FK478" s="124"/>
      <c r="FL478" s="124"/>
    </row>
    <row r="479" spans="1:168" s="31" customFormat="1" ht="38.25">
      <c r="A479" s="95">
        <v>116</v>
      </c>
      <c r="B479" s="79" t="s">
        <v>54</v>
      </c>
      <c r="C479" s="96">
        <v>9.34</v>
      </c>
      <c r="D479" s="91" t="s">
        <v>34</v>
      </c>
      <c r="E479" s="80">
        <v>3.0822</v>
      </c>
      <c r="F479" s="82">
        <f t="shared" si="12"/>
        <v>32.99999999999999</v>
      </c>
      <c r="G479" s="81">
        <v>5.2</v>
      </c>
      <c r="H479" s="82">
        <f t="shared" si="14"/>
        <v>55.6745182012848</v>
      </c>
      <c r="I479" s="79">
        <v>8.406</v>
      </c>
      <c r="J479" s="82">
        <f t="shared" si="13"/>
        <v>90</v>
      </c>
      <c r="K479" s="79" t="s">
        <v>54</v>
      </c>
      <c r="L479" s="79" t="s">
        <v>964</v>
      </c>
      <c r="M479" s="79"/>
      <c r="N479" s="79"/>
      <c r="O479" s="79" t="s">
        <v>54</v>
      </c>
      <c r="P479" s="79" t="s">
        <v>1242</v>
      </c>
      <c r="Q479" s="80" t="s">
        <v>397</v>
      </c>
      <c r="R479" s="79">
        <v>4.45</v>
      </c>
      <c r="S479" s="80"/>
      <c r="T479" s="83">
        <v>3.1227</v>
      </c>
      <c r="U479" s="103">
        <f t="shared" si="11"/>
        <v>701730.3370786516</v>
      </c>
      <c r="V479" s="136">
        <v>42767</v>
      </c>
      <c r="W479" s="136">
        <v>43009</v>
      </c>
      <c r="X479" s="79"/>
      <c r="Y479" s="79"/>
      <c r="Z479" s="80"/>
      <c r="AA479" s="81"/>
      <c r="AB479" s="82"/>
      <c r="AC479" s="83"/>
      <c r="AD479" s="83"/>
      <c r="AE479" s="90"/>
      <c r="AF479" s="90"/>
      <c r="AG479" s="79" t="s">
        <v>35</v>
      </c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123"/>
      <c r="CT479" s="123"/>
      <c r="CU479" s="123"/>
      <c r="CV479" s="123"/>
      <c r="CW479" s="123"/>
      <c r="CX479" s="123"/>
      <c r="CY479" s="123"/>
      <c r="CZ479" s="124"/>
      <c r="DA479" s="124"/>
      <c r="DB479" s="124"/>
      <c r="DC479" s="124"/>
      <c r="DD479" s="124"/>
      <c r="DE479" s="124"/>
      <c r="DF479" s="124"/>
      <c r="DG479" s="124"/>
      <c r="DH479" s="124"/>
      <c r="DI479" s="124"/>
      <c r="DJ479" s="124"/>
      <c r="DK479" s="124"/>
      <c r="DL479" s="124"/>
      <c r="DM479" s="124"/>
      <c r="DN479" s="124"/>
      <c r="DO479" s="124"/>
      <c r="DP479" s="124"/>
      <c r="DQ479" s="124"/>
      <c r="DR479" s="124"/>
      <c r="DS479" s="124"/>
      <c r="DT479" s="124"/>
      <c r="DU479" s="124"/>
      <c r="DV479" s="124"/>
      <c r="DW479" s="124"/>
      <c r="DX479" s="124"/>
      <c r="DY479" s="124"/>
      <c r="DZ479" s="124"/>
      <c r="EA479" s="124"/>
      <c r="EB479" s="124"/>
      <c r="EC479" s="124"/>
      <c r="ED479" s="124"/>
      <c r="EE479" s="124"/>
      <c r="EF479" s="124"/>
      <c r="EG479" s="124"/>
      <c r="EH479" s="124"/>
      <c r="EI479" s="124"/>
      <c r="EJ479" s="124"/>
      <c r="EK479" s="124"/>
      <c r="EL479" s="124"/>
      <c r="EM479" s="124"/>
      <c r="EN479" s="124"/>
      <c r="EO479" s="124"/>
      <c r="EP479" s="124"/>
      <c r="EQ479" s="124"/>
      <c r="ER479" s="124"/>
      <c r="ES479" s="124"/>
      <c r="ET479" s="124"/>
      <c r="EU479" s="124"/>
      <c r="EV479" s="124"/>
      <c r="EW479" s="124"/>
      <c r="EX479" s="124"/>
      <c r="EY479" s="124"/>
      <c r="EZ479" s="124"/>
      <c r="FA479" s="124"/>
      <c r="FB479" s="124"/>
      <c r="FC479" s="124"/>
      <c r="FD479" s="124"/>
      <c r="FE479" s="124"/>
      <c r="FF479" s="124"/>
      <c r="FG479" s="124"/>
      <c r="FH479" s="124"/>
      <c r="FI479" s="124"/>
      <c r="FJ479" s="124"/>
      <c r="FK479" s="124"/>
      <c r="FL479" s="124"/>
    </row>
    <row r="480" spans="1:168" s="31" customFormat="1" ht="38.25">
      <c r="A480" s="95">
        <v>117</v>
      </c>
      <c r="B480" s="79" t="s">
        <v>1091</v>
      </c>
      <c r="C480" s="96">
        <v>4.5</v>
      </c>
      <c r="D480" s="91" t="s">
        <v>36</v>
      </c>
      <c r="E480" s="80">
        <v>1.485</v>
      </c>
      <c r="F480" s="82">
        <f t="shared" si="12"/>
        <v>33</v>
      </c>
      <c r="G480" s="81">
        <v>3.2</v>
      </c>
      <c r="H480" s="82">
        <f t="shared" si="14"/>
        <v>71.11111111111111</v>
      </c>
      <c r="I480" s="81">
        <v>4.05</v>
      </c>
      <c r="J480" s="82">
        <f t="shared" si="13"/>
        <v>89.99999999999999</v>
      </c>
      <c r="K480" s="79" t="s">
        <v>1091</v>
      </c>
      <c r="L480" s="79" t="s">
        <v>964</v>
      </c>
      <c r="M480" s="79"/>
      <c r="N480" s="79"/>
      <c r="O480" s="79" t="s">
        <v>1091</v>
      </c>
      <c r="P480" s="79" t="s">
        <v>1242</v>
      </c>
      <c r="Q480" s="80" t="s">
        <v>397</v>
      </c>
      <c r="R480" s="79">
        <v>0.55</v>
      </c>
      <c r="S480" s="80"/>
      <c r="T480" s="83">
        <v>0.5475</v>
      </c>
      <c r="U480" s="103">
        <f t="shared" si="11"/>
        <v>995454.5454545454</v>
      </c>
      <c r="V480" s="136">
        <v>42767</v>
      </c>
      <c r="W480" s="136">
        <v>43009</v>
      </c>
      <c r="X480" s="79"/>
      <c r="Y480" s="79"/>
      <c r="Z480" s="80"/>
      <c r="AA480" s="81"/>
      <c r="AB480" s="82"/>
      <c r="AC480" s="83"/>
      <c r="AD480" s="83"/>
      <c r="AE480" s="90"/>
      <c r="AF480" s="90"/>
      <c r="AG480" s="79" t="s">
        <v>37</v>
      </c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123"/>
      <c r="CT480" s="123"/>
      <c r="CU480" s="123"/>
      <c r="CV480" s="123"/>
      <c r="CW480" s="123"/>
      <c r="CX480" s="123"/>
      <c r="CY480" s="123"/>
      <c r="CZ480" s="124"/>
      <c r="DA480" s="124"/>
      <c r="DB480" s="124"/>
      <c r="DC480" s="124"/>
      <c r="DD480" s="124"/>
      <c r="DE480" s="124"/>
      <c r="DF480" s="124"/>
      <c r="DG480" s="124"/>
      <c r="DH480" s="124"/>
      <c r="DI480" s="124"/>
      <c r="DJ480" s="124"/>
      <c r="DK480" s="124"/>
      <c r="DL480" s="124"/>
      <c r="DM480" s="124"/>
      <c r="DN480" s="124"/>
      <c r="DO480" s="124"/>
      <c r="DP480" s="124"/>
      <c r="DQ480" s="124"/>
      <c r="DR480" s="124"/>
      <c r="DS480" s="124"/>
      <c r="DT480" s="124"/>
      <c r="DU480" s="124"/>
      <c r="DV480" s="124"/>
      <c r="DW480" s="124"/>
      <c r="DX480" s="124"/>
      <c r="DY480" s="124"/>
      <c r="DZ480" s="124"/>
      <c r="EA480" s="124"/>
      <c r="EB480" s="124"/>
      <c r="EC480" s="124"/>
      <c r="ED480" s="124"/>
      <c r="EE480" s="124"/>
      <c r="EF480" s="124"/>
      <c r="EG480" s="124"/>
      <c r="EH480" s="124"/>
      <c r="EI480" s="124"/>
      <c r="EJ480" s="124"/>
      <c r="EK480" s="124"/>
      <c r="EL480" s="124"/>
      <c r="EM480" s="124"/>
      <c r="EN480" s="124"/>
      <c r="EO480" s="124"/>
      <c r="EP480" s="124"/>
      <c r="EQ480" s="124"/>
      <c r="ER480" s="124"/>
      <c r="ES480" s="124"/>
      <c r="ET480" s="124"/>
      <c r="EU480" s="124"/>
      <c r="EV480" s="124"/>
      <c r="EW480" s="124"/>
      <c r="EX480" s="124"/>
      <c r="EY480" s="124"/>
      <c r="EZ480" s="124"/>
      <c r="FA480" s="124"/>
      <c r="FB480" s="124"/>
      <c r="FC480" s="124"/>
      <c r="FD480" s="124"/>
      <c r="FE480" s="124"/>
      <c r="FF480" s="124"/>
      <c r="FG480" s="124"/>
      <c r="FH480" s="124"/>
      <c r="FI480" s="124"/>
      <c r="FJ480" s="124"/>
      <c r="FK480" s="124"/>
      <c r="FL480" s="124"/>
    </row>
    <row r="481" spans="1:168" s="31" customFormat="1" ht="25.5">
      <c r="A481" s="234">
        <v>118</v>
      </c>
      <c r="B481" s="235" t="s">
        <v>55</v>
      </c>
      <c r="C481" s="341">
        <v>4.1</v>
      </c>
      <c r="D481" s="333">
        <v>66500</v>
      </c>
      <c r="E481" s="335">
        <v>1.435</v>
      </c>
      <c r="F481" s="334">
        <f>E481/C481*100</f>
        <v>35</v>
      </c>
      <c r="G481" s="236">
        <v>3.1</v>
      </c>
      <c r="H481" s="334">
        <f>G481/C481*100</f>
        <v>75.60975609756099</v>
      </c>
      <c r="I481" s="236">
        <v>4.1</v>
      </c>
      <c r="J481" s="334">
        <f t="shared" si="13"/>
        <v>100</v>
      </c>
      <c r="K481" s="235" t="s">
        <v>55</v>
      </c>
      <c r="L481" s="235" t="s">
        <v>964</v>
      </c>
      <c r="M481" s="235"/>
      <c r="N481" s="235"/>
      <c r="O481" s="235" t="s">
        <v>55</v>
      </c>
      <c r="P481" s="79" t="s">
        <v>1054</v>
      </c>
      <c r="Q481" s="80" t="s">
        <v>324</v>
      </c>
      <c r="R481" s="79">
        <v>1200</v>
      </c>
      <c r="S481" s="80"/>
      <c r="T481" s="83">
        <v>0.78</v>
      </c>
      <c r="U481" s="103">
        <f t="shared" si="11"/>
        <v>650</v>
      </c>
      <c r="V481" s="136">
        <v>42768</v>
      </c>
      <c r="W481" s="136">
        <v>43010</v>
      </c>
      <c r="X481" s="235" t="s">
        <v>55</v>
      </c>
      <c r="Y481" s="79" t="s">
        <v>763</v>
      </c>
      <c r="Z481" s="80" t="s">
        <v>1101</v>
      </c>
      <c r="AA481" s="81">
        <v>2</v>
      </c>
      <c r="AB481" s="82"/>
      <c r="AC481" s="83">
        <f>AD481*AA481/1000000</f>
        <v>0.3</v>
      </c>
      <c r="AD481" s="83">
        <v>150000</v>
      </c>
      <c r="AE481" s="90"/>
      <c r="AF481" s="90"/>
      <c r="AG481" s="79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123"/>
      <c r="CT481" s="123"/>
      <c r="CU481" s="123"/>
      <c r="CV481" s="123"/>
      <c r="CW481" s="123"/>
      <c r="CX481" s="123"/>
      <c r="CY481" s="123"/>
      <c r="CZ481" s="124"/>
      <c r="DA481" s="124"/>
      <c r="DB481" s="124"/>
      <c r="DC481" s="124"/>
      <c r="DD481" s="124"/>
      <c r="DE481" s="124"/>
      <c r="DF481" s="124"/>
      <c r="DG481" s="124"/>
      <c r="DH481" s="124"/>
      <c r="DI481" s="124"/>
      <c r="DJ481" s="124"/>
      <c r="DK481" s="124"/>
      <c r="DL481" s="124"/>
      <c r="DM481" s="124"/>
      <c r="DN481" s="124"/>
      <c r="DO481" s="124"/>
      <c r="DP481" s="124"/>
      <c r="DQ481" s="124"/>
      <c r="DR481" s="124"/>
      <c r="DS481" s="124"/>
      <c r="DT481" s="124"/>
      <c r="DU481" s="124"/>
      <c r="DV481" s="124"/>
      <c r="DW481" s="124"/>
      <c r="DX481" s="124"/>
      <c r="DY481" s="124"/>
      <c r="DZ481" s="124"/>
      <c r="EA481" s="124"/>
      <c r="EB481" s="124"/>
      <c r="EC481" s="124"/>
      <c r="ED481" s="124"/>
      <c r="EE481" s="124"/>
      <c r="EF481" s="124"/>
      <c r="EG481" s="124"/>
      <c r="EH481" s="124"/>
      <c r="EI481" s="124"/>
      <c r="EJ481" s="124"/>
      <c r="EK481" s="124"/>
      <c r="EL481" s="124"/>
      <c r="EM481" s="124"/>
      <c r="EN481" s="124"/>
      <c r="EO481" s="124"/>
      <c r="EP481" s="124"/>
      <c r="EQ481" s="124"/>
      <c r="ER481" s="124"/>
      <c r="ES481" s="124"/>
      <c r="ET481" s="124"/>
      <c r="EU481" s="124"/>
      <c r="EV481" s="124"/>
      <c r="EW481" s="124"/>
      <c r="EX481" s="124"/>
      <c r="EY481" s="124"/>
      <c r="EZ481" s="124"/>
      <c r="FA481" s="124"/>
      <c r="FB481" s="124"/>
      <c r="FC481" s="124"/>
      <c r="FD481" s="124"/>
      <c r="FE481" s="124"/>
      <c r="FF481" s="124"/>
      <c r="FG481" s="124"/>
      <c r="FH481" s="124"/>
      <c r="FI481" s="124"/>
      <c r="FJ481" s="124"/>
      <c r="FK481" s="124"/>
      <c r="FL481" s="124"/>
    </row>
    <row r="482" spans="1:168" s="31" customFormat="1" ht="51">
      <c r="A482" s="234"/>
      <c r="B482" s="235"/>
      <c r="C482" s="341"/>
      <c r="D482" s="333"/>
      <c r="E482" s="335"/>
      <c r="F482" s="334"/>
      <c r="G482" s="236"/>
      <c r="H482" s="334"/>
      <c r="I482" s="236"/>
      <c r="J482" s="334"/>
      <c r="K482" s="235"/>
      <c r="L482" s="235"/>
      <c r="M482" s="235"/>
      <c r="N482" s="235"/>
      <c r="O482" s="235"/>
      <c r="P482" s="79" t="s">
        <v>38</v>
      </c>
      <c r="Q482" s="80" t="s">
        <v>397</v>
      </c>
      <c r="R482" s="79">
        <v>8.52</v>
      </c>
      <c r="S482" s="80">
        <v>51120</v>
      </c>
      <c r="T482" s="83">
        <v>40.8711</v>
      </c>
      <c r="U482" s="103">
        <f>T482/S482*1000000</f>
        <v>799.5129107981221</v>
      </c>
      <c r="V482" s="136">
        <v>42767</v>
      </c>
      <c r="W482" s="136">
        <v>43009</v>
      </c>
      <c r="X482" s="235"/>
      <c r="Y482" s="89" t="s">
        <v>735</v>
      </c>
      <c r="Z482" s="80" t="s">
        <v>1101</v>
      </c>
      <c r="AA482" s="81">
        <v>200</v>
      </c>
      <c r="AB482" s="82"/>
      <c r="AC482" s="83">
        <f>AD482*AA482/1000000</f>
        <v>0.8</v>
      </c>
      <c r="AD482" s="103">
        <v>4000</v>
      </c>
      <c r="AE482" s="90"/>
      <c r="AF482" s="90"/>
      <c r="AG482" s="79" t="s">
        <v>1197</v>
      </c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123"/>
      <c r="CT482" s="123"/>
      <c r="CU482" s="123"/>
      <c r="CV482" s="123"/>
      <c r="CW482" s="123"/>
      <c r="CX482" s="123"/>
      <c r="CY482" s="123"/>
      <c r="CZ482" s="124"/>
      <c r="DA482" s="124"/>
      <c r="DB482" s="124"/>
      <c r="DC482" s="124"/>
      <c r="DD482" s="124"/>
      <c r="DE482" s="124"/>
      <c r="DF482" s="124"/>
      <c r="DG482" s="124"/>
      <c r="DH482" s="124"/>
      <c r="DI482" s="124"/>
      <c r="DJ482" s="124"/>
      <c r="DK482" s="124"/>
      <c r="DL482" s="124"/>
      <c r="DM482" s="124"/>
      <c r="DN482" s="124"/>
      <c r="DO482" s="124"/>
      <c r="DP482" s="124"/>
      <c r="DQ482" s="124"/>
      <c r="DR482" s="124"/>
      <c r="DS482" s="124"/>
      <c r="DT482" s="124"/>
      <c r="DU482" s="124"/>
      <c r="DV482" s="124"/>
      <c r="DW482" s="124"/>
      <c r="DX482" s="124"/>
      <c r="DY482" s="124"/>
      <c r="DZ482" s="124"/>
      <c r="EA482" s="124"/>
      <c r="EB482" s="124"/>
      <c r="EC482" s="124"/>
      <c r="ED482" s="124"/>
      <c r="EE482" s="124"/>
      <c r="EF482" s="124"/>
      <c r="EG482" s="124"/>
      <c r="EH482" s="124"/>
      <c r="EI482" s="124"/>
      <c r="EJ482" s="124"/>
      <c r="EK482" s="124"/>
      <c r="EL482" s="124"/>
      <c r="EM482" s="124"/>
      <c r="EN482" s="124"/>
      <c r="EO482" s="124"/>
      <c r="EP482" s="124"/>
      <c r="EQ482" s="124"/>
      <c r="ER482" s="124"/>
      <c r="ES482" s="124"/>
      <c r="ET482" s="124"/>
      <c r="EU482" s="124"/>
      <c r="EV482" s="124"/>
      <c r="EW482" s="124"/>
      <c r="EX482" s="124"/>
      <c r="EY482" s="124"/>
      <c r="EZ482" s="124"/>
      <c r="FA482" s="124"/>
      <c r="FB482" s="124"/>
      <c r="FC482" s="124"/>
      <c r="FD482" s="124"/>
      <c r="FE482" s="124"/>
      <c r="FF482" s="124"/>
      <c r="FG482" s="124"/>
      <c r="FH482" s="124"/>
      <c r="FI482" s="124"/>
      <c r="FJ482" s="124"/>
      <c r="FK482" s="124"/>
      <c r="FL482" s="124"/>
    </row>
    <row r="483" spans="1:168" s="31" customFormat="1" ht="25.5">
      <c r="A483" s="342">
        <v>119</v>
      </c>
      <c r="B483" s="235" t="s">
        <v>56</v>
      </c>
      <c r="C483" s="341">
        <v>2.8</v>
      </c>
      <c r="D483" s="333">
        <v>35600</v>
      </c>
      <c r="E483" s="335">
        <v>0.98</v>
      </c>
      <c r="F483" s="334">
        <f>E483/C483*100</f>
        <v>35</v>
      </c>
      <c r="G483" s="236">
        <v>2.2</v>
      </c>
      <c r="H483" s="334">
        <f>G483/C483*100</f>
        <v>78.57142857142858</v>
      </c>
      <c r="I483" s="236">
        <v>2.8</v>
      </c>
      <c r="J483" s="334">
        <f>I483/C483*100</f>
        <v>100</v>
      </c>
      <c r="K483" s="235" t="s">
        <v>56</v>
      </c>
      <c r="L483" s="235" t="s">
        <v>964</v>
      </c>
      <c r="M483" s="235"/>
      <c r="N483" s="235"/>
      <c r="O483" s="235" t="s">
        <v>56</v>
      </c>
      <c r="P483" s="79" t="s">
        <v>1054</v>
      </c>
      <c r="Q483" s="80" t="s">
        <v>324</v>
      </c>
      <c r="R483" s="79">
        <v>1519</v>
      </c>
      <c r="S483" s="80"/>
      <c r="T483" s="83">
        <v>0.9882</v>
      </c>
      <c r="U483" s="103">
        <f>T483/R483*1000000</f>
        <v>650.5595786701778</v>
      </c>
      <c r="V483" s="136">
        <v>42768</v>
      </c>
      <c r="W483" s="136">
        <v>43010</v>
      </c>
      <c r="X483" s="79"/>
      <c r="Y483" s="79"/>
      <c r="Z483" s="80"/>
      <c r="AA483" s="81"/>
      <c r="AB483" s="82"/>
      <c r="AC483" s="83"/>
      <c r="AD483" s="103"/>
      <c r="AE483" s="90"/>
      <c r="AF483" s="90"/>
      <c r="AG483" s="229" t="s">
        <v>40</v>
      </c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123"/>
      <c r="CT483" s="123"/>
      <c r="CU483" s="123"/>
      <c r="CV483" s="123"/>
      <c r="CW483" s="123"/>
      <c r="CX483" s="123"/>
      <c r="CY483" s="123"/>
      <c r="CZ483" s="124"/>
      <c r="DA483" s="124"/>
      <c r="DB483" s="124"/>
      <c r="DC483" s="124"/>
      <c r="DD483" s="124"/>
      <c r="DE483" s="124"/>
      <c r="DF483" s="124"/>
      <c r="DG483" s="124"/>
      <c r="DH483" s="124"/>
      <c r="DI483" s="124"/>
      <c r="DJ483" s="124"/>
      <c r="DK483" s="124"/>
      <c r="DL483" s="124"/>
      <c r="DM483" s="124"/>
      <c r="DN483" s="124"/>
      <c r="DO483" s="124"/>
      <c r="DP483" s="124"/>
      <c r="DQ483" s="124"/>
      <c r="DR483" s="124"/>
      <c r="DS483" s="124"/>
      <c r="DT483" s="124"/>
      <c r="DU483" s="124"/>
      <c r="DV483" s="124"/>
      <c r="DW483" s="124"/>
      <c r="DX483" s="124"/>
      <c r="DY483" s="124"/>
      <c r="DZ483" s="124"/>
      <c r="EA483" s="124"/>
      <c r="EB483" s="124"/>
      <c r="EC483" s="124"/>
      <c r="ED483" s="124"/>
      <c r="EE483" s="124"/>
      <c r="EF483" s="124"/>
      <c r="EG483" s="124"/>
      <c r="EH483" s="124"/>
      <c r="EI483" s="124"/>
      <c r="EJ483" s="124"/>
      <c r="EK483" s="124"/>
      <c r="EL483" s="124"/>
      <c r="EM483" s="124"/>
      <c r="EN483" s="124"/>
      <c r="EO483" s="124"/>
      <c r="EP483" s="124"/>
      <c r="EQ483" s="124"/>
      <c r="ER483" s="124"/>
      <c r="ES483" s="124"/>
      <c r="ET483" s="124"/>
      <c r="EU483" s="124"/>
      <c r="EV483" s="124"/>
      <c r="EW483" s="124"/>
      <c r="EX483" s="124"/>
      <c r="EY483" s="124"/>
      <c r="EZ483" s="124"/>
      <c r="FA483" s="124"/>
      <c r="FB483" s="124"/>
      <c r="FC483" s="124"/>
      <c r="FD483" s="124"/>
      <c r="FE483" s="124"/>
      <c r="FF483" s="124"/>
      <c r="FG483" s="124"/>
      <c r="FH483" s="124"/>
      <c r="FI483" s="124"/>
      <c r="FJ483" s="124"/>
      <c r="FK483" s="124"/>
      <c r="FL483" s="124"/>
    </row>
    <row r="484" spans="1:168" s="31" customFormat="1" ht="51">
      <c r="A484" s="344"/>
      <c r="B484" s="235"/>
      <c r="C484" s="341"/>
      <c r="D484" s="333"/>
      <c r="E484" s="335"/>
      <c r="F484" s="334"/>
      <c r="G484" s="236"/>
      <c r="H484" s="334"/>
      <c r="I484" s="236"/>
      <c r="J484" s="334"/>
      <c r="K484" s="235"/>
      <c r="L484" s="235"/>
      <c r="M484" s="235"/>
      <c r="N484" s="235"/>
      <c r="O484" s="235"/>
      <c r="P484" s="79" t="s">
        <v>39</v>
      </c>
      <c r="Q484" s="80" t="s">
        <v>397</v>
      </c>
      <c r="R484" s="79">
        <v>3.88</v>
      </c>
      <c r="S484" s="80">
        <v>23298</v>
      </c>
      <c r="T484" s="83">
        <v>33.3</v>
      </c>
      <c r="U484" s="103">
        <f>T484/S484*1000000</f>
        <v>1429.3072366726758</v>
      </c>
      <c r="V484" s="136">
        <v>42767</v>
      </c>
      <c r="W484" s="136">
        <v>43009</v>
      </c>
      <c r="X484" s="79"/>
      <c r="Y484" s="79"/>
      <c r="Z484" s="80"/>
      <c r="AA484" s="81"/>
      <c r="AB484" s="82"/>
      <c r="AC484" s="83"/>
      <c r="AD484" s="103"/>
      <c r="AE484" s="90"/>
      <c r="AF484" s="90"/>
      <c r="AG484" s="231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123"/>
      <c r="CT484" s="123"/>
      <c r="CU484" s="123"/>
      <c r="CV484" s="123"/>
      <c r="CW484" s="123"/>
      <c r="CX484" s="123"/>
      <c r="CY484" s="123"/>
      <c r="CZ484" s="124"/>
      <c r="DA484" s="124"/>
      <c r="DB484" s="124"/>
      <c r="DC484" s="124"/>
      <c r="DD484" s="124"/>
      <c r="DE484" s="124"/>
      <c r="DF484" s="124"/>
      <c r="DG484" s="124"/>
      <c r="DH484" s="124"/>
      <c r="DI484" s="124"/>
      <c r="DJ484" s="124"/>
      <c r="DK484" s="124"/>
      <c r="DL484" s="124"/>
      <c r="DM484" s="124"/>
      <c r="DN484" s="124"/>
      <c r="DO484" s="124"/>
      <c r="DP484" s="124"/>
      <c r="DQ484" s="124"/>
      <c r="DR484" s="124"/>
      <c r="DS484" s="124"/>
      <c r="DT484" s="124"/>
      <c r="DU484" s="124"/>
      <c r="DV484" s="124"/>
      <c r="DW484" s="124"/>
      <c r="DX484" s="124"/>
      <c r="DY484" s="124"/>
      <c r="DZ484" s="124"/>
      <c r="EA484" s="124"/>
      <c r="EB484" s="124"/>
      <c r="EC484" s="124"/>
      <c r="ED484" s="124"/>
      <c r="EE484" s="124"/>
      <c r="EF484" s="124"/>
      <c r="EG484" s="124"/>
      <c r="EH484" s="124"/>
      <c r="EI484" s="124"/>
      <c r="EJ484" s="124"/>
      <c r="EK484" s="124"/>
      <c r="EL484" s="124"/>
      <c r="EM484" s="124"/>
      <c r="EN484" s="124"/>
      <c r="EO484" s="124"/>
      <c r="EP484" s="124"/>
      <c r="EQ484" s="124"/>
      <c r="ER484" s="124"/>
      <c r="ES484" s="124"/>
      <c r="ET484" s="124"/>
      <c r="EU484" s="124"/>
      <c r="EV484" s="124"/>
      <c r="EW484" s="124"/>
      <c r="EX484" s="124"/>
      <c r="EY484" s="124"/>
      <c r="EZ484" s="124"/>
      <c r="FA484" s="124"/>
      <c r="FB484" s="124"/>
      <c r="FC484" s="124"/>
      <c r="FD484" s="124"/>
      <c r="FE484" s="124"/>
      <c r="FF484" s="124"/>
      <c r="FG484" s="124"/>
      <c r="FH484" s="124"/>
      <c r="FI484" s="124"/>
      <c r="FJ484" s="124"/>
      <c r="FK484" s="124"/>
      <c r="FL484" s="124"/>
    </row>
    <row r="485" spans="1:168" s="31" customFormat="1" ht="25.5">
      <c r="A485" s="95"/>
      <c r="B485" s="235" t="s">
        <v>57</v>
      </c>
      <c r="C485" s="341">
        <v>5.3</v>
      </c>
      <c r="D485" s="333">
        <v>58900</v>
      </c>
      <c r="E485" s="335">
        <v>1.855</v>
      </c>
      <c r="F485" s="334">
        <f>E485/C485*100</f>
        <v>35</v>
      </c>
      <c r="G485" s="236">
        <v>4.1</v>
      </c>
      <c r="H485" s="334">
        <f>G485/C485*100</f>
        <v>77.35849056603773</v>
      </c>
      <c r="I485" s="236">
        <v>5.3</v>
      </c>
      <c r="J485" s="334">
        <f>I485/C485*100</f>
        <v>100</v>
      </c>
      <c r="K485" s="235" t="s">
        <v>57</v>
      </c>
      <c r="L485" s="235" t="s">
        <v>964</v>
      </c>
      <c r="M485" s="235"/>
      <c r="N485" s="235"/>
      <c r="O485" s="235" t="s">
        <v>57</v>
      </c>
      <c r="P485" s="79" t="s">
        <v>1054</v>
      </c>
      <c r="Q485" s="80" t="s">
        <v>324</v>
      </c>
      <c r="R485" s="79">
        <v>3977</v>
      </c>
      <c r="S485" s="80"/>
      <c r="T485" s="83">
        <v>2.5872</v>
      </c>
      <c r="U485" s="103">
        <f>T485/R485*1000000</f>
        <v>650.5406084988686</v>
      </c>
      <c r="V485" s="136">
        <v>42768</v>
      </c>
      <c r="W485" s="136">
        <v>43010</v>
      </c>
      <c r="X485" s="79"/>
      <c r="Y485" s="79"/>
      <c r="Z485" s="80"/>
      <c r="AA485" s="81"/>
      <c r="AB485" s="82"/>
      <c r="AC485" s="83"/>
      <c r="AD485" s="103"/>
      <c r="AE485" s="90"/>
      <c r="AF485" s="90"/>
      <c r="AG485" s="79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123"/>
      <c r="CT485" s="123"/>
      <c r="CU485" s="123"/>
      <c r="CV485" s="123"/>
      <c r="CW485" s="123"/>
      <c r="CX485" s="123"/>
      <c r="CY485" s="123"/>
      <c r="CZ485" s="124"/>
      <c r="DA485" s="124"/>
      <c r="DB485" s="124"/>
      <c r="DC485" s="124"/>
      <c r="DD485" s="124"/>
      <c r="DE485" s="124"/>
      <c r="DF485" s="124"/>
      <c r="DG485" s="124"/>
      <c r="DH485" s="124"/>
      <c r="DI485" s="124"/>
      <c r="DJ485" s="124"/>
      <c r="DK485" s="124"/>
      <c r="DL485" s="124"/>
      <c r="DM485" s="124"/>
      <c r="DN485" s="124"/>
      <c r="DO485" s="124"/>
      <c r="DP485" s="124"/>
      <c r="DQ485" s="124"/>
      <c r="DR485" s="124"/>
      <c r="DS485" s="124"/>
      <c r="DT485" s="124"/>
      <c r="DU485" s="124"/>
      <c r="DV485" s="124"/>
      <c r="DW485" s="124"/>
      <c r="DX485" s="124"/>
      <c r="DY485" s="124"/>
      <c r="DZ485" s="124"/>
      <c r="EA485" s="124"/>
      <c r="EB485" s="124"/>
      <c r="EC485" s="124"/>
      <c r="ED485" s="124"/>
      <c r="EE485" s="124"/>
      <c r="EF485" s="124"/>
      <c r="EG485" s="124"/>
      <c r="EH485" s="124"/>
      <c r="EI485" s="124"/>
      <c r="EJ485" s="124"/>
      <c r="EK485" s="124"/>
      <c r="EL485" s="124"/>
      <c r="EM485" s="124"/>
      <c r="EN485" s="124"/>
      <c r="EO485" s="124"/>
      <c r="EP485" s="124"/>
      <c r="EQ485" s="124"/>
      <c r="ER485" s="124"/>
      <c r="ES485" s="124"/>
      <c r="ET485" s="124"/>
      <c r="EU485" s="124"/>
      <c r="EV485" s="124"/>
      <c r="EW485" s="124"/>
      <c r="EX485" s="124"/>
      <c r="EY485" s="124"/>
      <c r="EZ485" s="124"/>
      <c r="FA485" s="124"/>
      <c r="FB485" s="124"/>
      <c r="FC485" s="124"/>
      <c r="FD485" s="124"/>
      <c r="FE485" s="124"/>
      <c r="FF485" s="124"/>
      <c r="FG485" s="124"/>
      <c r="FH485" s="124"/>
      <c r="FI485" s="124"/>
      <c r="FJ485" s="124"/>
      <c r="FK485" s="124"/>
      <c r="FL485" s="124"/>
    </row>
    <row r="486" spans="1:168" s="31" customFormat="1" ht="51">
      <c r="A486" s="95">
        <v>120</v>
      </c>
      <c r="B486" s="235"/>
      <c r="C486" s="341"/>
      <c r="D486" s="333"/>
      <c r="E486" s="335"/>
      <c r="F486" s="334"/>
      <c r="G486" s="236"/>
      <c r="H486" s="334"/>
      <c r="I486" s="236"/>
      <c r="J486" s="334"/>
      <c r="K486" s="235"/>
      <c r="L486" s="235"/>
      <c r="M486" s="235"/>
      <c r="N486" s="235"/>
      <c r="O486" s="235"/>
      <c r="P486" s="79" t="s">
        <v>41</v>
      </c>
      <c r="Q486" s="80" t="s">
        <v>397</v>
      </c>
      <c r="R486" s="79">
        <v>4.25</v>
      </c>
      <c r="S486" s="80">
        <v>25471</v>
      </c>
      <c r="T486" s="83">
        <v>38.4104</v>
      </c>
      <c r="U486" s="103">
        <f>T486/S486*1000000</f>
        <v>1508.0051823642575</v>
      </c>
      <c r="V486" s="136">
        <v>42767</v>
      </c>
      <c r="W486" s="136">
        <v>43009</v>
      </c>
      <c r="X486" s="79"/>
      <c r="Y486" s="79"/>
      <c r="Z486" s="80"/>
      <c r="AA486" s="81"/>
      <c r="AB486" s="82"/>
      <c r="AC486" s="83"/>
      <c r="AD486" s="103"/>
      <c r="AE486" s="90"/>
      <c r="AF486" s="90"/>
      <c r="AG486" s="79" t="s">
        <v>42</v>
      </c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123"/>
      <c r="CT486" s="123"/>
      <c r="CU486" s="123"/>
      <c r="CV486" s="123"/>
      <c r="CW486" s="123"/>
      <c r="CX486" s="123"/>
      <c r="CY486" s="123"/>
      <c r="CZ486" s="124"/>
      <c r="DA486" s="124"/>
      <c r="DB486" s="124"/>
      <c r="DC486" s="124"/>
      <c r="DD486" s="124"/>
      <c r="DE486" s="124"/>
      <c r="DF486" s="124"/>
      <c r="DG486" s="124"/>
      <c r="DH486" s="124"/>
      <c r="DI486" s="124"/>
      <c r="DJ486" s="124"/>
      <c r="DK486" s="124"/>
      <c r="DL486" s="124"/>
      <c r="DM486" s="124"/>
      <c r="DN486" s="124"/>
      <c r="DO486" s="124"/>
      <c r="DP486" s="124"/>
      <c r="DQ486" s="124"/>
      <c r="DR486" s="124"/>
      <c r="DS486" s="124"/>
      <c r="DT486" s="124"/>
      <c r="DU486" s="124"/>
      <c r="DV486" s="124"/>
      <c r="DW486" s="124"/>
      <c r="DX486" s="124"/>
      <c r="DY486" s="124"/>
      <c r="DZ486" s="124"/>
      <c r="EA486" s="124"/>
      <c r="EB486" s="124"/>
      <c r="EC486" s="124"/>
      <c r="ED486" s="124"/>
      <c r="EE486" s="124"/>
      <c r="EF486" s="124"/>
      <c r="EG486" s="124"/>
      <c r="EH486" s="124"/>
      <c r="EI486" s="124"/>
      <c r="EJ486" s="124"/>
      <c r="EK486" s="124"/>
      <c r="EL486" s="124"/>
      <c r="EM486" s="124"/>
      <c r="EN486" s="124"/>
      <c r="EO486" s="124"/>
      <c r="EP486" s="124"/>
      <c r="EQ486" s="124"/>
      <c r="ER486" s="124"/>
      <c r="ES486" s="124"/>
      <c r="ET486" s="124"/>
      <c r="EU486" s="124"/>
      <c r="EV486" s="124"/>
      <c r="EW486" s="124"/>
      <c r="EX486" s="124"/>
      <c r="EY486" s="124"/>
      <c r="EZ486" s="124"/>
      <c r="FA486" s="124"/>
      <c r="FB486" s="124"/>
      <c r="FC486" s="124"/>
      <c r="FD486" s="124"/>
      <c r="FE486" s="124"/>
      <c r="FF486" s="124"/>
      <c r="FG486" s="124"/>
      <c r="FH486" s="124"/>
      <c r="FI486" s="124"/>
      <c r="FJ486" s="124"/>
      <c r="FK486" s="124"/>
      <c r="FL486" s="124"/>
    </row>
    <row r="487" spans="1:168" s="31" customFormat="1" ht="25.5">
      <c r="A487" s="95">
        <v>121</v>
      </c>
      <c r="B487" s="79" t="s">
        <v>58</v>
      </c>
      <c r="C487" s="96">
        <v>3.2</v>
      </c>
      <c r="D487" s="97">
        <v>52100</v>
      </c>
      <c r="E487" s="80">
        <v>1.12</v>
      </c>
      <c r="F487" s="82">
        <f t="shared" si="12"/>
        <v>35</v>
      </c>
      <c r="G487" s="81">
        <v>2.06</v>
      </c>
      <c r="H487" s="82">
        <f t="shared" si="14"/>
        <v>64.375</v>
      </c>
      <c r="I487" s="81">
        <v>3.2</v>
      </c>
      <c r="J487" s="82">
        <f>I487/C487*100</f>
        <v>100</v>
      </c>
      <c r="K487" s="79" t="s">
        <v>58</v>
      </c>
      <c r="L487" s="79" t="s">
        <v>964</v>
      </c>
      <c r="M487" s="79"/>
      <c r="N487" s="79"/>
      <c r="O487" s="79"/>
      <c r="P487" s="79" t="s">
        <v>1054</v>
      </c>
      <c r="Q487" s="80" t="s">
        <v>324</v>
      </c>
      <c r="R487" s="79">
        <v>1210</v>
      </c>
      <c r="S487" s="80"/>
      <c r="T487" s="83">
        <v>0.7872</v>
      </c>
      <c r="U487" s="103">
        <f>T487/R487*1000000</f>
        <v>650.5785123966942</v>
      </c>
      <c r="V487" s="136">
        <v>42767</v>
      </c>
      <c r="W487" s="136">
        <v>43009</v>
      </c>
      <c r="X487" s="79" t="s">
        <v>764</v>
      </c>
      <c r="Y487" s="79" t="s">
        <v>763</v>
      </c>
      <c r="Z487" s="80" t="s">
        <v>165</v>
      </c>
      <c r="AA487" s="81">
        <v>1</v>
      </c>
      <c r="AB487" s="82"/>
      <c r="AC487" s="83">
        <f>AD487*AA487/1000000</f>
        <v>0.15</v>
      </c>
      <c r="AD487" s="103">
        <v>150000</v>
      </c>
      <c r="AE487" s="90"/>
      <c r="AF487" s="90"/>
      <c r="AG487" s="79" t="s">
        <v>765</v>
      </c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123"/>
      <c r="CT487" s="123"/>
      <c r="CU487" s="123"/>
      <c r="CV487" s="123"/>
      <c r="CW487" s="123"/>
      <c r="CX487" s="123"/>
      <c r="CY487" s="123"/>
      <c r="CZ487" s="124"/>
      <c r="DA487" s="124"/>
      <c r="DB487" s="124"/>
      <c r="DC487" s="124"/>
      <c r="DD487" s="124"/>
      <c r="DE487" s="124"/>
      <c r="DF487" s="124"/>
      <c r="DG487" s="124"/>
      <c r="DH487" s="124"/>
      <c r="DI487" s="124"/>
      <c r="DJ487" s="124"/>
      <c r="DK487" s="124"/>
      <c r="DL487" s="124"/>
      <c r="DM487" s="124"/>
      <c r="DN487" s="124"/>
      <c r="DO487" s="124"/>
      <c r="DP487" s="124"/>
      <c r="DQ487" s="124"/>
      <c r="DR487" s="124"/>
      <c r="DS487" s="124"/>
      <c r="DT487" s="124"/>
      <c r="DU487" s="124"/>
      <c r="DV487" s="124"/>
      <c r="DW487" s="124"/>
      <c r="DX487" s="124"/>
      <c r="DY487" s="124"/>
      <c r="DZ487" s="124"/>
      <c r="EA487" s="124"/>
      <c r="EB487" s="124"/>
      <c r="EC487" s="124"/>
      <c r="ED487" s="124"/>
      <c r="EE487" s="124"/>
      <c r="EF487" s="124"/>
      <c r="EG487" s="124"/>
      <c r="EH487" s="124"/>
      <c r="EI487" s="124"/>
      <c r="EJ487" s="124"/>
      <c r="EK487" s="124"/>
      <c r="EL487" s="124"/>
      <c r="EM487" s="124"/>
      <c r="EN487" s="124"/>
      <c r="EO487" s="124"/>
      <c r="EP487" s="124"/>
      <c r="EQ487" s="124"/>
      <c r="ER487" s="124"/>
      <c r="ES487" s="124"/>
      <c r="ET487" s="124"/>
      <c r="EU487" s="124"/>
      <c r="EV487" s="124"/>
      <c r="EW487" s="124"/>
      <c r="EX487" s="124"/>
      <c r="EY487" s="124"/>
      <c r="EZ487" s="124"/>
      <c r="FA487" s="124"/>
      <c r="FB487" s="124"/>
      <c r="FC487" s="124"/>
      <c r="FD487" s="124"/>
      <c r="FE487" s="124"/>
      <c r="FF487" s="124"/>
      <c r="FG487" s="124"/>
      <c r="FH487" s="124"/>
      <c r="FI487" s="124"/>
      <c r="FJ487" s="124"/>
      <c r="FK487" s="124"/>
      <c r="FL487" s="124"/>
    </row>
    <row r="488" spans="1:168" s="31" customFormat="1" ht="25.5">
      <c r="A488" s="234">
        <v>122</v>
      </c>
      <c r="B488" s="235" t="s">
        <v>59</v>
      </c>
      <c r="C488" s="341">
        <v>2.42</v>
      </c>
      <c r="D488" s="333">
        <v>33400</v>
      </c>
      <c r="E488" s="335">
        <v>0.847</v>
      </c>
      <c r="F488" s="334">
        <f>E488/C488*100</f>
        <v>35</v>
      </c>
      <c r="G488" s="235">
        <v>1.573</v>
      </c>
      <c r="H488" s="334">
        <f>G488/C488*100</f>
        <v>65</v>
      </c>
      <c r="I488" s="236">
        <v>2.42</v>
      </c>
      <c r="J488" s="334">
        <f>I488/C488*100</f>
        <v>100</v>
      </c>
      <c r="K488" s="235" t="s">
        <v>59</v>
      </c>
      <c r="L488" s="235" t="s">
        <v>964</v>
      </c>
      <c r="M488" s="235"/>
      <c r="N488" s="235"/>
      <c r="O488" s="235"/>
      <c r="P488" s="79"/>
      <c r="Q488" s="80"/>
      <c r="R488" s="79"/>
      <c r="S488" s="80"/>
      <c r="T488" s="83"/>
      <c r="U488" s="103"/>
      <c r="V488" s="136"/>
      <c r="W488" s="136"/>
      <c r="X488" s="235" t="s">
        <v>59</v>
      </c>
      <c r="Y488" s="134" t="s">
        <v>739</v>
      </c>
      <c r="Z488" s="134" t="s">
        <v>397</v>
      </c>
      <c r="AA488" s="134">
        <v>5.6</v>
      </c>
      <c r="AB488" s="134"/>
      <c r="AC488" s="134">
        <f>AD488*AA488/1000000</f>
        <v>6.799996</v>
      </c>
      <c r="AD488" s="134">
        <v>1214285</v>
      </c>
      <c r="AE488" s="134"/>
      <c r="AF488" s="134"/>
      <c r="AG488" s="347" t="s">
        <v>1165</v>
      </c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123"/>
      <c r="CT488" s="123"/>
      <c r="CU488" s="123"/>
      <c r="CV488" s="123"/>
      <c r="CW488" s="123"/>
      <c r="CX488" s="123"/>
      <c r="CY488" s="123"/>
      <c r="CZ488" s="124"/>
      <c r="DA488" s="124"/>
      <c r="DB488" s="124"/>
      <c r="DC488" s="124"/>
      <c r="DD488" s="124"/>
      <c r="DE488" s="124"/>
      <c r="DF488" s="124"/>
      <c r="DG488" s="124"/>
      <c r="DH488" s="124"/>
      <c r="DI488" s="124"/>
      <c r="DJ488" s="124"/>
      <c r="DK488" s="124"/>
      <c r="DL488" s="124"/>
      <c r="DM488" s="124"/>
      <c r="DN488" s="124"/>
      <c r="DO488" s="124"/>
      <c r="DP488" s="124"/>
      <c r="DQ488" s="124"/>
      <c r="DR488" s="124"/>
      <c r="DS488" s="124"/>
      <c r="DT488" s="124"/>
      <c r="DU488" s="124"/>
      <c r="DV488" s="124"/>
      <c r="DW488" s="124"/>
      <c r="DX488" s="124"/>
      <c r="DY488" s="124"/>
      <c r="DZ488" s="124"/>
      <c r="EA488" s="124"/>
      <c r="EB488" s="124"/>
      <c r="EC488" s="124"/>
      <c r="ED488" s="124"/>
      <c r="EE488" s="124"/>
      <c r="EF488" s="124"/>
      <c r="EG488" s="124"/>
      <c r="EH488" s="124"/>
      <c r="EI488" s="124"/>
      <c r="EJ488" s="124"/>
      <c r="EK488" s="124"/>
      <c r="EL488" s="124"/>
      <c r="EM488" s="124"/>
      <c r="EN488" s="124"/>
      <c r="EO488" s="124"/>
      <c r="EP488" s="124"/>
      <c r="EQ488" s="124"/>
      <c r="ER488" s="124"/>
      <c r="ES488" s="124"/>
      <c r="ET488" s="124"/>
      <c r="EU488" s="124"/>
      <c r="EV488" s="124"/>
      <c r="EW488" s="124"/>
      <c r="EX488" s="124"/>
      <c r="EY488" s="124"/>
      <c r="EZ488" s="124"/>
      <c r="FA488" s="124"/>
      <c r="FB488" s="124"/>
      <c r="FC488" s="124"/>
      <c r="FD488" s="124"/>
      <c r="FE488" s="124"/>
      <c r="FF488" s="124"/>
      <c r="FG488" s="124"/>
      <c r="FH488" s="124"/>
      <c r="FI488" s="124"/>
      <c r="FJ488" s="124"/>
      <c r="FK488" s="124"/>
      <c r="FL488" s="124"/>
    </row>
    <row r="489" spans="1:168" s="31" customFormat="1" ht="38.25">
      <c r="A489" s="234"/>
      <c r="B489" s="235"/>
      <c r="C489" s="341"/>
      <c r="D489" s="333"/>
      <c r="E489" s="335"/>
      <c r="F489" s="334"/>
      <c r="G489" s="235"/>
      <c r="H489" s="334"/>
      <c r="I489" s="236"/>
      <c r="J489" s="334"/>
      <c r="K489" s="235"/>
      <c r="L489" s="235"/>
      <c r="M489" s="235"/>
      <c r="N489" s="235"/>
      <c r="O489" s="235"/>
      <c r="P489" s="79"/>
      <c r="Q489" s="80"/>
      <c r="R489" s="79"/>
      <c r="S489" s="80"/>
      <c r="T489" s="83"/>
      <c r="U489" s="103"/>
      <c r="V489" s="136"/>
      <c r="W489" s="136"/>
      <c r="X489" s="235"/>
      <c r="Y489" s="79" t="s">
        <v>740</v>
      </c>
      <c r="Z489" s="80" t="s">
        <v>741</v>
      </c>
      <c r="AA489" s="86">
        <f>AB489/6000</f>
        <v>2.0883333333333334</v>
      </c>
      <c r="AB489" s="82">
        <v>12530</v>
      </c>
      <c r="AC489" s="83">
        <f>AD489*AB489/1000000</f>
        <v>10.024</v>
      </c>
      <c r="AD489" s="83">
        <v>800</v>
      </c>
      <c r="AE489" s="90">
        <v>43132</v>
      </c>
      <c r="AF489" s="90">
        <v>43374</v>
      </c>
      <c r="AG489" s="347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123"/>
      <c r="CT489" s="123"/>
      <c r="CU489" s="123"/>
      <c r="CV489" s="123"/>
      <c r="CW489" s="123"/>
      <c r="CX489" s="123"/>
      <c r="CY489" s="123"/>
      <c r="CZ489" s="124"/>
      <c r="DA489" s="124"/>
      <c r="DB489" s="124"/>
      <c r="DC489" s="124"/>
      <c r="DD489" s="124"/>
      <c r="DE489" s="124"/>
      <c r="DF489" s="124"/>
      <c r="DG489" s="124"/>
      <c r="DH489" s="124"/>
      <c r="DI489" s="124"/>
      <c r="DJ489" s="124"/>
      <c r="DK489" s="124"/>
      <c r="DL489" s="124"/>
      <c r="DM489" s="124"/>
      <c r="DN489" s="124"/>
      <c r="DO489" s="124"/>
      <c r="DP489" s="124"/>
      <c r="DQ489" s="124"/>
      <c r="DR489" s="124"/>
      <c r="DS489" s="124"/>
      <c r="DT489" s="124"/>
      <c r="DU489" s="124"/>
      <c r="DV489" s="124"/>
      <c r="DW489" s="124"/>
      <c r="DX489" s="124"/>
      <c r="DY489" s="124"/>
      <c r="DZ489" s="124"/>
      <c r="EA489" s="124"/>
      <c r="EB489" s="124"/>
      <c r="EC489" s="124"/>
      <c r="ED489" s="124"/>
      <c r="EE489" s="124"/>
      <c r="EF489" s="124"/>
      <c r="EG489" s="124"/>
      <c r="EH489" s="124"/>
      <c r="EI489" s="124"/>
      <c r="EJ489" s="124"/>
      <c r="EK489" s="124"/>
      <c r="EL489" s="124"/>
      <c r="EM489" s="124"/>
      <c r="EN489" s="124"/>
      <c r="EO489" s="124"/>
      <c r="EP489" s="124"/>
      <c r="EQ489" s="124"/>
      <c r="ER489" s="124"/>
      <c r="ES489" s="124"/>
      <c r="ET489" s="124"/>
      <c r="EU489" s="124"/>
      <c r="EV489" s="124"/>
      <c r="EW489" s="124"/>
      <c r="EX489" s="124"/>
      <c r="EY489" s="124"/>
      <c r="EZ489" s="124"/>
      <c r="FA489" s="124"/>
      <c r="FB489" s="124"/>
      <c r="FC489" s="124"/>
      <c r="FD489" s="124"/>
      <c r="FE489" s="124"/>
      <c r="FF489" s="124"/>
      <c r="FG489" s="124"/>
      <c r="FH489" s="124"/>
      <c r="FI489" s="124"/>
      <c r="FJ489" s="124"/>
      <c r="FK489" s="124"/>
      <c r="FL489" s="124"/>
    </row>
    <row r="490" spans="1:168" s="31" customFormat="1" ht="25.5">
      <c r="A490" s="234"/>
      <c r="B490" s="235"/>
      <c r="C490" s="341"/>
      <c r="D490" s="333"/>
      <c r="E490" s="335"/>
      <c r="F490" s="334"/>
      <c r="G490" s="235"/>
      <c r="H490" s="334"/>
      <c r="I490" s="236"/>
      <c r="J490" s="334"/>
      <c r="K490" s="235"/>
      <c r="L490" s="235"/>
      <c r="M490" s="235"/>
      <c r="N490" s="235"/>
      <c r="O490" s="235"/>
      <c r="P490" s="79" t="s">
        <v>1054</v>
      </c>
      <c r="Q490" s="80" t="s">
        <v>324</v>
      </c>
      <c r="R490" s="79">
        <v>232</v>
      </c>
      <c r="S490" s="80"/>
      <c r="T490" s="83">
        <v>0.1509</v>
      </c>
      <c r="U490" s="103">
        <f>T490/R490*1000000</f>
        <v>650.4310344827587</v>
      </c>
      <c r="V490" s="136">
        <v>42767</v>
      </c>
      <c r="W490" s="136">
        <v>43009</v>
      </c>
      <c r="X490" s="235"/>
      <c r="Y490" s="134" t="s">
        <v>743</v>
      </c>
      <c r="Z490" s="134" t="s">
        <v>324</v>
      </c>
      <c r="AA490" s="134">
        <v>232</v>
      </c>
      <c r="AB490" s="134"/>
      <c r="AC490" s="134">
        <f>AD490*AA490/1000000</f>
        <v>0.1856</v>
      </c>
      <c r="AD490" s="134">
        <v>800</v>
      </c>
      <c r="AE490" s="134"/>
      <c r="AF490" s="134"/>
      <c r="AG490" s="347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123"/>
      <c r="CT490" s="123"/>
      <c r="CU490" s="123"/>
      <c r="CV490" s="123"/>
      <c r="CW490" s="123"/>
      <c r="CX490" s="123"/>
      <c r="CY490" s="123"/>
      <c r="CZ490" s="124"/>
      <c r="DA490" s="124"/>
      <c r="DB490" s="124"/>
      <c r="DC490" s="124"/>
      <c r="DD490" s="124"/>
      <c r="DE490" s="124"/>
      <c r="DF490" s="124"/>
      <c r="DG490" s="124"/>
      <c r="DH490" s="124"/>
      <c r="DI490" s="124"/>
      <c r="DJ490" s="124"/>
      <c r="DK490" s="124"/>
      <c r="DL490" s="124"/>
      <c r="DM490" s="124"/>
      <c r="DN490" s="124"/>
      <c r="DO490" s="124"/>
      <c r="DP490" s="124"/>
      <c r="DQ490" s="124"/>
      <c r="DR490" s="124"/>
      <c r="DS490" s="124"/>
      <c r="DT490" s="124"/>
      <c r="DU490" s="124"/>
      <c r="DV490" s="124"/>
      <c r="DW490" s="124"/>
      <c r="DX490" s="124"/>
      <c r="DY490" s="124"/>
      <c r="DZ490" s="124"/>
      <c r="EA490" s="124"/>
      <c r="EB490" s="124"/>
      <c r="EC490" s="124"/>
      <c r="ED490" s="124"/>
      <c r="EE490" s="124"/>
      <c r="EF490" s="124"/>
      <c r="EG490" s="124"/>
      <c r="EH490" s="124"/>
      <c r="EI490" s="124"/>
      <c r="EJ490" s="124"/>
      <c r="EK490" s="124"/>
      <c r="EL490" s="124"/>
      <c r="EM490" s="124"/>
      <c r="EN490" s="124"/>
      <c r="EO490" s="124"/>
      <c r="EP490" s="124"/>
      <c r="EQ490" s="124"/>
      <c r="ER490" s="124"/>
      <c r="ES490" s="124"/>
      <c r="ET490" s="124"/>
      <c r="EU490" s="124"/>
      <c r="EV490" s="124"/>
      <c r="EW490" s="124"/>
      <c r="EX490" s="124"/>
      <c r="EY490" s="124"/>
      <c r="EZ490" s="124"/>
      <c r="FA490" s="124"/>
      <c r="FB490" s="124"/>
      <c r="FC490" s="124"/>
      <c r="FD490" s="124"/>
      <c r="FE490" s="124"/>
      <c r="FF490" s="124"/>
      <c r="FG490" s="124"/>
      <c r="FH490" s="124"/>
      <c r="FI490" s="124"/>
      <c r="FJ490" s="124"/>
      <c r="FK490" s="124"/>
      <c r="FL490" s="124"/>
    </row>
    <row r="491" spans="1:168" s="31" customFormat="1" ht="38.25">
      <c r="A491" s="234">
        <v>123</v>
      </c>
      <c r="B491" s="235" t="s">
        <v>60</v>
      </c>
      <c r="C491" s="341">
        <v>2.9</v>
      </c>
      <c r="D491" s="333">
        <v>32500</v>
      </c>
      <c r="E491" s="335">
        <v>1.015</v>
      </c>
      <c r="F491" s="334">
        <f t="shared" si="12"/>
        <v>35</v>
      </c>
      <c r="G491" s="235">
        <v>1.885</v>
      </c>
      <c r="H491" s="334">
        <f t="shared" si="14"/>
        <v>65</v>
      </c>
      <c r="I491" s="236">
        <v>2.9</v>
      </c>
      <c r="J491" s="334">
        <f>I491/C491*100</f>
        <v>100</v>
      </c>
      <c r="K491" s="235" t="s">
        <v>60</v>
      </c>
      <c r="L491" s="235" t="s">
        <v>964</v>
      </c>
      <c r="M491" s="235"/>
      <c r="N491" s="235"/>
      <c r="O491" s="235"/>
      <c r="P491" s="79" t="s">
        <v>1054</v>
      </c>
      <c r="Q491" s="80" t="s">
        <v>324</v>
      </c>
      <c r="R491" s="79">
        <v>213</v>
      </c>
      <c r="S491" s="80"/>
      <c r="T491" s="83">
        <v>0.1386</v>
      </c>
      <c r="U491" s="103">
        <f>T491/R491*1000000</f>
        <v>650.7042253521128</v>
      </c>
      <c r="V491" s="136">
        <v>42767</v>
      </c>
      <c r="W491" s="136">
        <v>43009</v>
      </c>
      <c r="X491" s="235" t="s">
        <v>60</v>
      </c>
      <c r="Y491" s="79" t="s">
        <v>740</v>
      </c>
      <c r="Z491" s="80" t="s">
        <v>741</v>
      </c>
      <c r="AA491" s="86">
        <f>AB491/6000</f>
        <v>4.433333333333334</v>
      </c>
      <c r="AB491" s="82">
        <v>26600</v>
      </c>
      <c r="AC491" s="83">
        <f>AD491*AB491/1000000</f>
        <v>21.28</v>
      </c>
      <c r="AD491" s="83">
        <v>800</v>
      </c>
      <c r="AE491" s="90">
        <v>43132</v>
      </c>
      <c r="AF491" s="90">
        <v>43374</v>
      </c>
      <c r="AG491" s="347" t="s">
        <v>1165</v>
      </c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123"/>
      <c r="CT491" s="123"/>
      <c r="CU491" s="123"/>
      <c r="CV491" s="123"/>
      <c r="CW491" s="123"/>
      <c r="CX491" s="123"/>
      <c r="CY491" s="123"/>
      <c r="CZ491" s="124"/>
      <c r="DA491" s="124"/>
      <c r="DB491" s="124"/>
      <c r="DC491" s="124"/>
      <c r="DD491" s="124"/>
      <c r="DE491" s="124"/>
      <c r="DF491" s="124"/>
      <c r="DG491" s="124"/>
      <c r="DH491" s="124"/>
      <c r="DI491" s="124"/>
      <c r="DJ491" s="124"/>
      <c r="DK491" s="124"/>
      <c r="DL491" s="124"/>
      <c r="DM491" s="124"/>
      <c r="DN491" s="124"/>
      <c r="DO491" s="124"/>
      <c r="DP491" s="124"/>
      <c r="DQ491" s="124"/>
      <c r="DR491" s="124"/>
      <c r="DS491" s="124"/>
      <c r="DT491" s="124"/>
      <c r="DU491" s="124"/>
      <c r="DV491" s="124"/>
      <c r="DW491" s="124"/>
      <c r="DX491" s="124"/>
      <c r="DY491" s="124"/>
      <c r="DZ491" s="124"/>
      <c r="EA491" s="124"/>
      <c r="EB491" s="124"/>
      <c r="EC491" s="124"/>
      <c r="ED491" s="124"/>
      <c r="EE491" s="124"/>
      <c r="EF491" s="124"/>
      <c r="EG491" s="124"/>
      <c r="EH491" s="124"/>
      <c r="EI491" s="124"/>
      <c r="EJ491" s="124"/>
      <c r="EK491" s="124"/>
      <c r="EL491" s="124"/>
      <c r="EM491" s="124"/>
      <c r="EN491" s="124"/>
      <c r="EO491" s="124"/>
      <c r="EP491" s="124"/>
      <c r="EQ491" s="124"/>
      <c r="ER491" s="124"/>
      <c r="ES491" s="124"/>
      <c r="ET491" s="124"/>
      <c r="EU491" s="124"/>
      <c r="EV491" s="124"/>
      <c r="EW491" s="124"/>
      <c r="EX491" s="124"/>
      <c r="EY491" s="124"/>
      <c r="EZ491" s="124"/>
      <c r="FA491" s="124"/>
      <c r="FB491" s="124"/>
      <c r="FC491" s="124"/>
      <c r="FD491" s="124"/>
      <c r="FE491" s="124"/>
      <c r="FF491" s="124"/>
      <c r="FG491" s="124"/>
      <c r="FH491" s="124"/>
      <c r="FI491" s="124"/>
      <c r="FJ491" s="124"/>
      <c r="FK491" s="124"/>
      <c r="FL491" s="124"/>
    </row>
    <row r="492" spans="1:168" s="31" customFormat="1" ht="25.5">
      <c r="A492" s="234"/>
      <c r="B492" s="235"/>
      <c r="C492" s="341"/>
      <c r="D492" s="333"/>
      <c r="E492" s="335"/>
      <c r="F492" s="334"/>
      <c r="G492" s="235"/>
      <c r="H492" s="334"/>
      <c r="I492" s="236"/>
      <c r="J492" s="334"/>
      <c r="K492" s="235"/>
      <c r="L492" s="235"/>
      <c r="M492" s="235"/>
      <c r="N492" s="235"/>
      <c r="O492" s="235"/>
      <c r="P492" s="79"/>
      <c r="Q492" s="80"/>
      <c r="R492" s="79"/>
      <c r="S492" s="80"/>
      <c r="T492" s="83"/>
      <c r="U492" s="103"/>
      <c r="V492" s="136"/>
      <c r="W492" s="136"/>
      <c r="X492" s="235"/>
      <c r="Y492" s="134" t="s">
        <v>743</v>
      </c>
      <c r="Z492" s="134" t="s">
        <v>324</v>
      </c>
      <c r="AA492" s="86">
        <v>213</v>
      </c>
      <c r="AB492" s="82"/>
      <c r="AC492" s="83">
        <f>AD492*AA492/1000000</f>
        <v>0.1704</v>
      </c>
      <c r="AD492" s="83">
        <v>800</v>
      </c>
      <c r="AE492" s="90"/>
      <c r="AF492" s="90"/>
      <c r="AG492" s="347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123"/>
      <c r="CT492" s="123"/>
      <c r="CU492" s="123"/>
      <c r="CV492" s="123"/>
      <c r="CW492" s="123"/>
      <c r="CX492" s="123"/>
      <c r="CY492" s="123"/>
      <c r="CZ492" s="124"/>
      <c r="DA492" s="124"/>
      <c r="DB492" s="124"/>
      <c r="DC492" s="124"/>
      <c r="DD492" s="124"/>
      <c r="DE492" s="124"/>
      <c r="DF492" s="124"/>
      <c r="DG492" s="124"/>
      <c r="DH492" s="124"/>
      <c r="DI492" s="124"/>
      <c r="DJ492" s="124"/>
      <c r="DK492" s="124"/>
      <c r="DL492" s="124"/>
      <c r="DM492" s="124"/>
      <c r="DN492" s="124"/>
      <c r="DO492" s="124"/>
      <c r="DP492" s="124"/>
      <c r="DQ492" s="124"/>
      <c r="DR492" s="124"/>
      <c r="DS492" s="124"/>
      <c r="DT492" s="124"/>
      <c r="DU492" s="124"/>
      <c r="DV492" s="124"/>
      <c r="DW492" s="124"/>
      <c r="DX492" s="124"/>
      <c r="DY492" s="124"/>
      <c r="DZ492" s="124"/>
      <c r="EA492" s="124"/>
      <c r="EB492" s="124"/>
      <c r="EC492" s="124"/>
      <c r="ED492" s="124"/>
      <c r="EE492" s="124"/>
      <c r="EF492" s="124"/>
      <c r="EG492" s="124"/>
      <c r="EH492" s="124"/>
      <c r="EI492" s="124"/>
      <c r="EJ492" s="124"/>
      <c r="EK492" s="124"/>
      <c r="EL492" s="124"/>
      <c r="EM492" s="124"/>
      <c r="EN492" s="124"/>
      <c r="EO492" s="124"/>
      <c r="EP492" s="124"/>
      <c r="EQ492" s="124"/>
      <c r="ER492" s="124"/>
      <c r="ES492" s="124"/>
      <c r="ET492" s="124"/>
      <c r="EU492" s="124"/>
      <c r="EV492" s="124"/>
      <c r="EW492" s="124"/>
      <c r="EX492" s="124"/>
      <c r="EY492" s="124"/>
      <c r="EZ492" s="124"/>
      <c r="FA492" s="124"/>
      <c r="FB492" s="124"/>
      <c r="FC492" s="124"/>
      <c r="FD492" s="124"/>
      <c r="FE492" s="124"/>
      <c r="FF492" s="124"/>
      <c r="FG492" s="124"/>
      <c r="FH492" s="124"/>
      <c r="FI492" s="124"/>
      <c r="FJ492" s="124"/>
      <c r="FK492" s="124"/>
      <c r="FL492" s="124"/>
    </row>
    <row r="493" spans="1:168" s="31" customFormat="1" ht="25.5">
      <c r="A493" s="95">
        <v>124</v>
      </c>
      <c r="B493" s="79" t="s">
        <v>61</v>
      </c>
      <c r="C493" s="96">
        <v>3.23</v>
      </c>
      <c r="D493" s="97">
        <v>34800</v>
      </c>
      <c r="E493" s="80">
        <v>1.1305</v>
      </c>
      <c r="F493" s="82">
        <f t="shared" si="12"/>
        <v>35</v>
      </c>
      <c r="G493" s="79">
        <v>2.0995</v>
      </c>
      <c r="H493" s="82">
        <f t="shared" si="14"/>
        <v>65</v>
      </c>
      <c r="I493" s="81">
        <v>3.23</v>
      </c>
      <c r="J493" s="82">
        <f>I493/C493*100</f>
        <v>100</v>
      </c>
      <c r="K493" s="79" t="s">
        <v>61</v>
      </c>
      <c r="L493" s="79" t="s">
        <v>964</v>
      </c>
      <c r="M493" s="79"/>
      <c r="N493" s="79"/>
      <c r="O493" s="79"/>
      <c r="P493" s="79" t="s">
        <v>1054</v>
      </c>
      <c r="Q493" s="80" t="s">
        <v>1092</v>
      </c>
      <c r="R493" s="79">
        <v>1374</v>
      </c>
      <c r="S493" s="80"/>
      <c r="T493" s="83">
        <v>0.8939</v>
      </c>
      <c r="U493" s="103">
        <f>T493/R493*1000000</f>
        <v>650.5822416302766</v>
      </c>
      <c r="V493" s="136">
        <v>42767</v>
      </c>
      <c r="W493" s="136">
        <v>43009</v>
      </c>
      <c r="X493" s="79"/>
      <c r="Y493" s="79"/>
      <c r="Z493" s="80"/>
      <c r="AA493" s="81"/>
      <c r="AB493" s="82"/>
      <c r="AC493" s="83"/>
      <c r="AD493" s="103"/>
      <c r="AE493" s="90"/>
      <c r="AF493" s="90"/>
      <c r="AG493" s="147" t="s">
        <v>1165</v>
      </c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123"/>
      <c r="CT493" s="123"/>
      <c r="CU493" s="123"/>
      <c r="CV493" s="123"/>
      <c r="CW493" s="123"/>
      <c r="CX493" s="123"/>
      <c r="CY493" s="123"/>
      <c r="CZ493" s="124"/>
      <c r="DA493" s="124"/>
      <c r="DB493" s="124"/>
      <c r="DC493" s="124"/>
      <c r="DD493" s="124"/>
      <c r="DE493" s="124"/>
      <c r="DF493" s="124"/>
      <c r="DG493" s="124"/>
      <c r="DH493" s="124"/>
      <c r="DI493" s="124"/>
      <c r="DJ493" s="124"/>
      <c r="DK493" s="124"/>
      <c r="DL493" s="124"/>
      <c r="DM493" s="124"/>
      <c r="DN493" s="124"/>
      <c r="DO493" s="124"/>
      <c r="DP493" s="124"/>
      <c r="DQ493" s="124"/>
      <c r="DR493" s="124"/>
      <c r="DS493" s="124"/>
      <c r="DT493" s="124"/>
      <c r="DU493" s="124"/>
      <c r="DV493" s="124"/>
      <c r="DW493" s="124"/>
      <c r="DX493" s="124"/>
      <c r="DY493" s="124"/>
      <c r="DZ493" s="124"/>
      <c r="EA493" s="124"/>
      <c r="EB493" s="124"/>
      <c r="EC493" s="124"/>
      <c r="ED493" s="124"/>
      <c r="EE493" s="124"/>
      <c r="EF493" s="124"/>
      <c r="EG493" s="124"/>
      <c r="EH493" s="124"/>
      <c r="EI493" s="124"/>
      <c r="EJ493" s="124"/>
      <c r="EK493" s="124"/>
      <c r="EL493" s="124"/>
      <c r="EM493" s="124"/>
      <c r="EN493" s="124"/>
      <c r="EO493" s="124"/>
      <c r="EP493" s="124"/>
      <c r="EQ493" s="124"/>
      <c r="ER493" s="124"/>
      <c r="ES493" s="124"/>
      <c r="ET493" s="124"/>
      <c r="EU493" s="124"/>
      <c r="EV493" s="124"/>
      <c r="EW493" s="124"/>
      <c r="EX493" s="124"/>
      <c r="EY493" s="124"/>
      <c r="EZ493" s="124"/>
      <c r="FA493" s="124"/>
      <c r="FB493" s="124"/>
      <c r="FC493" s="124"/>
      <c r="FD493" s="124"/>
      <c r="FE493" s="124"/>
      <c r="FF493" s="124"/>
      <c r="FG493" s="124"/>
      <c r="FH493" s="124"/>
      <c r="FI493" s="124"/>
      <c r="FJ493" s="124"/>
      <c r="FK493" s="124"/>
      <c r="FL493" s="124"/>
    </row>
    <row r="494" spans="1:168" s="31" customFormat="1" ht="25.5">
      <c r="A494" s="234">
        <v>125</v>
      </c>
      <c r="B494" s="235" t="s">
        <v>766</v>
      </c>
      <c r="C494" s="341">
        <v>2</v>
      </c>
      <c r="D494" s="333">
        <v>34500</v>
      </c>
      <c r="E494" s="335">
        <v>0.7</v>
      </c>
      <c r="F494" s="334">
        <f>E494/C494*100</f>
        <v>35</v>
      </c>
      <c r="G494" s="236">
        <v>1.3</v>
      </c>
      <c r="H494" s="334">
        <f>G494/C494*100</f>
        <v>65</v>
      </c>
      <c r="I494" s="236">
        <v>2</v>
      </c>
      <c r="J494" s="334">
        <f>I494/C494*100</f>
        <v>100</v>
      </c>
      <c r="K494" s="235" t="s">
        <v>62</v>
      </c>
      <c r="L494" s="235" t="s">
        <v>964</v>
      </c>
      <c r="M494" s="235"/>
      <c r="N494" s="235"/>
      <c r="O494" s="235" t="s">
        <v>766</v>
      </c>
      <c r="P494" s="79"/>
      <c r="Q494" s="80"/>
      <c r="R494" s="79"/>
      <c r="S494" s="80"/>
      <c r="T494" s="83"/>
      <c r="U494" s="103"/>
      <c r="V494" s="136"/>
      <c r="W494" s="136"/>
      <c r="X494" s="79" t="s">
        <v>767</v>
      </c>
      <c r="Y494" s="134" t="s">
        <v>739</v>
      </c>
      <c r="Z494" s="134" t="s">
        <v>397</v>
      </c>
      <c r="AA494" s="134">
        <v>0.63</v>
      </c>
      <c r="AB494" s="134"/>
      <c r="AC494" s="134">
        <f>AD494*AA494/1000000</f>
        <v>3.69999945</v>
      </c>
      <c r="AD494" s="134">
        <v>5873015</v>
      </c>
      <c r="AE494" s="90"/>
      <c r="AF494" s="90"/>
      <c r="AG494" s="347" t="s">
        <v>768</v>
      </c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123"/>
      <c r="CT494" s="123"/>
      <c r="CU494" s="123"/>
      <c r="CV494" s="123"/>
      <c r="CW494" s="123"/>
      <c r="CX494" s="123"/>
      <c r="CY494" s="123"/>
      <c r="CZ494" s="124"/>
      <c r="DA494" s="124"/>
      <c r="DB494" s="124"/>
      <c r="DC494" s="124"/>
      <c r="DD494" s="124"/>
      <c r="DE494" s="124"/>
      <c r="DF494" s="124"/>
      <c r="DG494" s="124"/>
      <c r="DH494" s="124"/>
      <c r="DI494" s="124"/>
      <c r="DJ494" s="124"/>
      <c r="DK494" s="124"/>
      <c r="DL494" s="124"/>
      <c r="DM494" s="124"/>
      <c r="DN494" s="124"/>
      <c r="DO494" s="124"/>
      <c r="DP494" s="124"/>
      <c r="DQ494" s="124"/>
      <c r="DR494" s="124"/>
      <c r="DS494" s="124"/>
      <c r="DT494" s="124"/>
      <c r="DU494" s="124"/>
      <c r="DV494" s="124"/>
      <c r="DW494" s="124"/>
      <c r="DX494" s="124"/>
      <c r="DY494" s="124"/>
      <c r="DZ494" s="124"/>
      <c r="EA494" s="124"/>
      <c r="EB494" s="124"/>
      <c r="EC494" s="124"/>
      <c r="ED494" s="124"/>
      <c r="EE494" s="124"/>
      <c r="EF494" s="124"/>
      <c r="EG494" s="124"/>
      <c r="EH494" s="124"/>
      <c r="EI494" s="124"/>
      <c r="EJ494" s="124"/>
      <c r="EK494" s="124"/>
      <c r="EL494" s="124"/>
      <c r="EM494" s="124"/>
      <c r="EN494" s="124"/>
      <c r="EO494" s="124"/>
      <c r="EP494" s="124"/>
      <c r="EQ494" s="124"/>
      <c r="ER494" s="124"/>
      <c r="ES494" s="124"/>
      <c r="ET494" s="124"/>
      <c r="EU494" s="124"/>
      <c r="EV494" s="124"/>
      <c r="EW494" s="124"/>
      <c r="EX494" s="124"/>
      <c r="EY494" s="124"/>
      <c r="EZ494" s="124"/>
      <c r="FA494" s="124"/>
      <c r="FB494" s="124"/>
      <c r="FC494" s="124"/>
      <c r="FD494" s="124"/>
      <c r="FE494" s="124"/>
      <c r="FF494" s="124"/>
      <c r="FG494" s="124"/>
      <c r="FH494" s="124"/>
      <c r="FI494" s="124"/>
      <c r="FJ494" s="124"/>
      <c r="FK494" s="124"/>
      <c r="FL494" s="124"/>
    </row>
    <row r="495" spans="1:168" s="31" customFormat="1" ht="25.5">
      <c r="A495" s="234"/>
      <c r="B495" s="235"/>
      <c r="C495" s="341"/>
      <c r="D495" s="333"/>
      <c r="E495" s="335"/>
      <c r="F495" s="334"/>
      <c r="G495" s="236"/>
      <c r="H495" s="334"/>
      <c r="I495" s="236"/>
      <c r="J495" s="334"/>
      <c r="K495" s="235"/>
      <c r="L495" s="235"/>
      <c r="M495" s="235"/>
      <c r="N495" s="235"/>
      <c r="O495" s="235"/>
      <c r="P495" s="79" t="s">
        <v>1054</v>
      </c>
      <c r="Q495" s="80" t="s">
        <v>1093</v>
      </c>
      <c r="R495" s="79">
        <v>341</v>
      </c>
      <c r="S495" s="80"/>
      <c r="T495" s="83">
        <v>0.2218</v>
      </c>
      <c r="U495" s="103">
        <f>T495/R495*1000000</f>
        <v>650.4398826979473</v>
      </c>
      <c r="V495" s="136">
        <v>42767</v>
      </c>
      <c r="W495" s="136">
        <v>43009</v>
      </c>
      <c r="X495" s="79" t="s">
        <v>769</v>
      </c>
      <c r="Y495" s="134" t="s">
        <v>739</v>
      </c>
      <c r="Z495" s="134" t="s">
        <v>397</v>
      </c>
      <c r="AA495" s="134">
        <v>0.45</v>
      </c>
      <c r="AB495" s="134"/>
      <c r="AC495" s="134">
        <f>AD495*AA495/1000000</f>
        <v>3.8999997000000004</v>
      </c>
      <c r="AD495" s="134">
        <v>8666666</v>
      </c>
      <c r="AE495" s="90"/>
      <c r="AF495" s="90"/>
      <c r="AG495" s="347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123"/>
      <c r="CT495" s="123"/>
      <c r="CU495" s="123"/>
      <c r="CV495" s="123"/>
      <c r="CW495" s="123"/>
      <c r="CX495" s="123"/>
      <c r="CY495" s="123"/>
      <c r="CZ495" s="124"/>
      <c r="DA495" s="124"/>
      <c r="DB495" s="124"/>
      <c r="DC495" s="124"/>
      <c r="DD495" s="124"/>
      <c r="DE495" s="124"/>
      <c r="DF495" s="124"/>
      <c r="DG495" s="124"/>
      <c r="DH495" s="124"/>
      <c r="DI495" s="124"/>
      <c r="DJ495" s="124"/>
      <c r="DK495" s="124"/>
      <c r="DL495" s="124"/>
      <c r="DM495" s="124"/>
      <c r="DN495" s="124"/>
      <c r="DO495" s="124"/>
      <c r="DP495" s="124"/>
      <c r="DQ495" s="124"/>
      <c r="DR495" s="124"/>
      <c r="DS495" s="124"/>
      <c r="DT495" s="124"/>
      <c r="DU495" s="124"/>
      <c r="DV495" s="124"/>
      <c r="DW495" s="124"/>
      <c r="DX495" s="124"/>
      <c r="DY495" s="124"/>
      <c r="DZ495" s="124"/>
      <c r="EA495" s="124"/>
      <c r="EB495" s="124"/>
      <c r="EC495" s="124"/>
      <c r="ED495" s="124"/>
      <c r="EE495" s="124"/>
      <c r="EF495" s="124"/>
      <c r="EG495" s="124"/>
      <c r="EH495" s="124"/>
      <c r="EI495" s="124"/>
      <c r="EJ495" s="124"/>
      <c r="EK495" s="124"/>
      <c r="EL495" s="124"/>
      <c r="EM495" s="124"/>
      <c r="EN495" s="124"/>
      <c r="EO495" s="124"/>
      <c r="EP495" s="124"/>
      <c r="EQ495" s="124"/>
      <c r="ER495" s="124"/>
      <c r="ES495" s="124"/>
      <c r="ET495" s="124"/>
      <c r="EU495" s="124"/>
      <c r="EV495" s="124"/>
      <c r="EW495" s="124"/>
      <c r="EX495" s="124"/>
      <c r="EY495" s="124"/>
      <c r="EZ495" s="124"/>
      <c r="FA495" s="124"/>
      <c r="FB495" s="124"/>
      <c r="FC495" s="124"/>
      <c r="FD495" s="124"/>
      <c r="FE495" s="124"/>
      <c r="FF495" s="124"/>
      <c r="FG495" s="124"/>
      <c r="FH495" s="124"/>
      <c r="FI495" s="124"/>
      <c r="FJ495" s="124"/>
      <c r="FK495" s="124"/>
      <c r="FL495" s="124"/>
    </row>
    <row r="496" spans="1:168" s="31" customFormat="1" ht="25.5">
      <c r="A496" s="234">
        <v>126</v>
      </c>
      <c r="B496" s="235" t="s">
        <v>63</v>
      </c>
      <c r="C496" s="341">
        <v>10</v>
      </c>
      <c r="D496" s="333">
        <v>201500</v>
      </c>
      <c r="E496" s="335">
        <v>2.91</v>
      </c>
      <c r="F496" s="334">
        <f>E496/C496*100</f>
        <v>29.100000000000005</v>
      </c>
      <c r="G496" s="236">
        <v>1.3</v>
      </c>
      <c r="H496" s="334">
        <f>G496/C496*100</f>
        <v>13</v>
      </c>
      <c r="I496" s="236">
        <v>2</v>
      </c>
      <c r="J496" s="334">
        <f>I496/C496*100</f>
        <v>20</v>
      </c>
      <c r="K496" s="235" t="s">
        <v>63</v>
      </c>
      <c r="L496" s="235" t="s">
        <v>964</v>
      </c>
      <c r="M496" s="235"/>
      <c r="N496" s="235"/>
      <c r="O496" s="229"/>
      <c r="P496" s="229"/>
      <c r="Q496" s="353"/>
      <c r="R496" s="229"/>
      <c r="S496" s="353"/>
      <c r="T496" s="351"/>
      <c r="U496" s="365"/>
      <c r="V496" s="363">
        <v>42767</v>
      </c>
      <c r="W496" s="363">
        <v>43009</v>
      </c>
      <c r="X496" s="235" t="s">
        <v>63</v>
      </c>
      <c r="Y496" s="134" t="s">
        <v>743</v>
      </c>
      <c r="Z496" s="134" t="s">
        <v>324</v>
      </c>
      <c r="AA496" s="134">
        <v>11063</v>
      </c>
      <c r="AB496" s="134"/>
      <c r="AC496" s="134">
        <f>AD496*AA496/1000000</f>
        <v>8.8504</v>
      </c>
      <c r="AD496" s="134">
        <v>800</v>
      </c>
      <c r="AE496" s="355">
        <v>43132</v>
      </c>
      <c r="AF496" s="355">
        <v>43374</v>
      </c>
      <c r="AG496" s="369" t="s">
        <v>43</v>
      </c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123"/>
      <c r="CT496" s="123"/>
      <c r="CU496" s="123"/>
      <c r="CV496" s="123"/>
      <c r="CW496" s="123"/>
      <c r="CX496" s="123"/>
      <c r="CY496" s="123"/>
      <c r="CZ496" s="124"/>
      <c r="DA496" s="124"/>
      <c r="DB496" s="124"/>
      <c r="DC496" s="124"/>
      <c r="DD496" s="124"/>
      <c r="DE496" s="124"/>
      <c r="DF496" s="124"/>
      <c r="DG496" s="124"/>
      <c r="DH496" s="124"/>
      <c r="DI496" s="124"/>
      <c r="DJ496" s="124"/>
      <c r="DK496" s="124"/>
      <c r="DL496" s="124"/>
      <c r="DM496" s="124"/>
      <c r="DN496" s="124"/>
      <c r="DO496" s="124"/>
      <c r="DP496" s="124"/>
      <c r="DQ496" s="124"/>
      <c r="DR496" s="124"/>
      <c r="DS496" s="124"/>
      <c r="DT496" s="124"/>
      <c r="DU496" s="124"/>
      <c r="DV496" s="124"/>
      <c r="DW496" s="124"/>
      <c r="DX496" s="124"/>
      <c r="DY496" s="124"/>
      <c r="DZ496" s="124"/>
      <c r="EA496" s="124"/>
      <c r="EB496" s="124"/>
      <c r="EC496" s="124"/>
      <c r="ED496" s="124"/>
      <c r="EE496" s="124"/>
      <c r="EF496" s="124"/>
      <c r="EG496" s="124"/>
      <c r="EH496" s="124"/>
      <c r="EI496" s="124"/>
      <c r="EJ496" s="124"/>
      <c r="EK496" s="124"/>
      <c r="EL496" s="124"/>
      <c r="EM496" s="124"/>
      <c r="EN496" s="124"/>
      <c r="EO496" s="124"/>
      <c r="EP496" s="124"/>
      <c r="EQ496" s="124"/>
      <c r="ER496" s="124"/>
      <c r="ES496" s="124"/>
      <c r="ET496" s="124"/>
      <c r="EU496" s="124"/>
      <c r="EV496" s="124"/>
      <c r="EW496" s="124"/>
      <c r="EX496" s="124"/>
      <c r="EY496" s="124"/>
      <c r="EZ496" s="124"/>
      <c r="FA496" s="124"/>
      <c r="FB496" s="124"/>
      <c r="FC496" s="124"/>
      <c r="FD496" s="124"/>
      <c r="FE496" s="124"/>
      <c r="FF496" s="124"/>
      <c r="FG496" s="124"/>
      <c r="FH496" s="124"/>
      <c r="FI496" s="124"/>
      <c r="FJ496" s="124"/>
      <c r="FK496" s="124"/>
      <c r="FL496" s="124"/>
    </row>
    <row r="497" spans="1:168" s="31" customFormat="1" ht="38.25">
      <c r="A497" s="234"/>
      <c r="B497" s="235"/>
      <c r="C497" s="341"/>
      <c r="D497" s="333"/>
      <c r="E497" s="335"/>
      <c r="F497" s="334"/>
      <c r="G497" s="236"/>
      <c r="H497" s="334"/>
      <c r="I497" s="236"/>
      <c r="J497" s="334"/>
      <c r="K497" s="235"/>
      <c r="L497" s="235"/>
      <c r="M497" s="235"/>
      <c r="N497" s="235"/>
      <c r="O497" s="231"/>
      <c r="P497" s="231"/>
      <c r="Q497" s="354"/>
      <c r="R497" s="231"/>
      <c r="S497" s="354"/>
      <c r="T497" s="352"/>
      <c r="U497" s="366"/>
      <c r="V497" s="364"/>
      <c r="W497" s="364"/>
      <c r="X497" s="235"/>
      <c r="Y497" s="79" t="s">
        <v>740</v>
      </c>
      <c r="Z497" s="80" t="s">
        <v>741</v>
      </c>
      <c r="AA497" s="86">
        <f>AB497/6000</f>
        <v>63</v>
      </c>
      <c r="AB497" s="82">
        <v>378000</v>
      </c>
      <c r="AC497" s="83">
        <f>AD497*AB497/1000000</f>
        <v>302.4</v>
      </c>
      <c r="AD497" s="83">
        <v>800</v>
      </c>
      <c r="AE497" s="356"/>
      <c r="AF497" s="356"/>
      <c r="AG497" s="370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123"/>
      <c r="CT497" s="123"/>
      <c r="CU497" s="123"/>
      <c r="CV497" s="123"/>
      <c r="CW497" s="123"/>
      <c r="CX497" s="123"/>
      <c r="CY497" s="123"/>
      <c r="CZ497" s="124"/>
      <c r="DA497" s="124"/>
      <c r="DB497" s="124"/>
      <c r="DC497" s="124"/>
      <c r="DD497" s="124"/>
      <c r="DE497" s="124"/>
      <c r="DF497" s="124"/>
      <c r="DG497" s="124"/>
      <c r="DH497" s="124"/>
      <c r="DI497" s="124"/>
      <c r="DJ497" s="124"/>
      <c r="DK497" s="124"/>
      <c r="DL497" s="124"/>
      <c r="DM497" s="124"/>
      <c r="DN497" s="124"/>
      <c r="DO497" s="124"/>
      <c r="DP497" s="124"/>
      <c r="DQ497" s="124"/>
      <c r="DR497" s="124"/>
      <c r="DS497" s="124"/>
      <c r="DT497" s="124"/>
      <c r="DU497" s="124"/>
      <c r="DV497" s="124"/>
      <c r="DW497" s="124"/>
      <c r="DX497" s="124"/>
      <c r="DY497" s="124"/>
      <c r="DZ497" s="124"/>
      <c r="EA497" s="124"/>
      <c r="EB497" s="124"/>
      <c r="EC497" s="124"/>
      <c r="ED497" s="124"/>
      <c r="EE497" s="124"/>
      <c r="EF497" s="124"/>
      <c r="EG497" s="124"/>
      <c r="EH497" s="124"/>
      <c r="EI497" s="124"/>
      <c r="EJ497" s="124"/>
      <c r="EK497" s="124"/>
      <c r="EL497" s="124"/>
      <c r="EM497" s="124"/>
      <c r="EN497" s="124"/>
      <c r="EO497" s="124"/>
      <c r="EP497" s="124"/>
      <c r="EQ497" s="124"/>
      <c r="ER497" s="124"/>
      <c r="ES497" s="124"/>
      <c r="ET497" s="124"/>
      <c r="EU497" s="124"/>
      <c r="EV497" s="124"/>
      <c r="EW497" s="124"/>
      <c r="EX497" s="124"/>
      <c r="EY497" s="124"/>
      <c r="EZ497" s="124"/>
      <c r="FA497" s="124"/>
      <c r="FB497" s="124"/>
      <c r="FC497" s="124"/>
      <c r="FD497" s="124"/>
      <c r="FE497" s="124"/>
      <c r="FF497" s="124"/>
      <c r="FG497" s="124"/>
      <c r="FH497" s="124"/>
      <c r="FI497" s="124"/>
      <c r="FJ497" s="124"/>
      <c r="FK497" s="124"/>
      <c r="FL497" s="124"/>
    </row>
    <row r="498" spans="1:168" s="31" customFormat="1" ht="38.25">
      <c r="A498" s="80">
        <v>127</v>
      </c>
      <c r="B498" s="101" t="s">
        <v>1094</v>
      </c>
      <c r="C498" s="80">
        <v>1.755</v>
      </c>
      <c r="D498" s="101">
        <v>10845.9</v>
      </c>
      <c r="E498" s="80">
        <v>0.438</v>
      </c>
      <c r="F498" s="82">
        <f t="shared" si="12"/>
        <v>24.95726495726496</v>
      </c>
      <c r="G498" s="80">
        <v>0.438</v>
      </c>
      <c r="H498" s="82">
        <f t="shared" si="14"/>
        <v>24.95726495726496</v>
      </c>
      <c r="I498" s="80">
        <v>0.64935</v>
      </c>
      <c r="J498" s="82">
        <f>I498/C498*100</f>
        <v>37</v>
      </c>
      <c r="K498" s="80" t="s">
        <v>1094</v>
      </c>
      <c r="L498" s="101"/>
      <c r="M498" s="101"/>
      <c r="N498" s="80"/>
      <c r="O498" s="80" t="s">
        <v>1094</v>
      </c>
      <c r="P498" s="80" t="s">
        <v>1095</v>
      </c>
      <c r="Q498" s="80" t="s">
        <v>397</v>
      </c>
      <c r="R498" s="80">
        <v>1.1</v>
      </c>
      <c r="S498" s="80"/>
      <c r="T498" s="103">
        <v>0.7326</v>
      </c>
      <c r="U498" s="80">
        <f>T498/R498*1000000</f>
        <v>665999.9999999999</v>
      </c>
      <c r="V498" s="136">
        <v>42768</v>
      </c>
      <c r="W498" s="136">
        <v>43010</v>
      </c>
      <c r="X498" s="80"/>
      <c r="Y498" s="80"/>
      <c r="Z498" s="80"/>
      <c r="AA498" s="105"/>
      <c r="AB498" s="106"/>
      <c r="AC498" s="80"/>
      <c r="AD498" s="103"/>
      <c r="AE498" s="80"/>
      <c r="AF498" s="80"/>
      <c r="AG498" s="80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123"/>
      <c r="CT498" s="123"/>
      <c r="CU498" s="123"/>
      <c r="CV498" s="123"/>
      <c r="CW498" s="123"/>
      <c r="CX498" s="123"/>
      <c r="CY498" s="123"/>
      <c r="CZ498" s="124"/>
      <c r="DA498" s="124"/>
      <c r="DB498" s="124"/>
      <c r="DC498" s="124"/>
      <c r="DD498" s="124"/>
      <c r="DE498" s="124"/>
      <c r="DF498" s="124"/>
      <c r="DG498" s="124"/>
      <c r="DH498" s="124"/>
      <c r="DI498" s="124"/>
      <c r="DJ498" s="124"/>
      <c r="DK498" s="124"/>
      <c r="DL498" s="124"/>
      <c r="DM498" s="124"/>
      <c r="DN498" s="124"/>
      <c r="DO498" s="124"/>
      <c r="DP498" s="124"/>
      <c r="DQ498" s="124"/>
      <c r="DR498" s="124"/>
      <c r="DS498" s="124"/>
      <c r="DT498" s="124"/>
      <c r="DU498" s="124"/>
      <c r="DV498" s="124"/>
      <c r="DW498" s="124"/>
      <c r="DX498" s="124"/>
      <c r="DY498" s="124"/>
      <c r="DZ498" s="124"/>
      <c r="EA498" s="124"/>
      <c r="EB498" s="124"/>
      <c r="EC498" s="124"/>
      <c r="ED498" s="124"/>
      <c r="EE498" s="124"/>
      <c r="EF498" s="124"/>
      <c r="EG498" s="124"/>
      <c r="EH498" s="124"/>
      <c r="EI498" s="124"/>
      <c r="EJ498" s="124"/>
      <c r="EK498" s="124"/>
      <c r="EL498" s="124"/>
      <c r="EM498" s="124"/>
      <c r="EN498" s="124"/>
      <c r="EO498" s="124"/>
      <c r="EP498" s="124"/>
      <c r="EQ498" s="124"/>
      <c r="ER498" s="124"/>
      <c r="ES498" s="124"/>
      <c r="ET498" s="124"/>
      <c r="EU498" s="124"/>
      <c r="EV498" s="124"/>
      <c r="EW498" s="124"/>
      <c r="EX498" s="124"/>
      <c r="EY498" s="124"/>
      <c r="EZ498" s="124"/>
      <c r="FA498" s="124"/>
      <c r="FB498" s="124"/>
      <c r="FC498" s="124"/>
      <c r="FD498" s="124"/>
      <c r="FE498" s="124"/>
      <c r="FF498" s="124"/>
      <c r="FG498" s="124"/>
      <c r="FH498" s="124"/>
      <c r="FI498" s="124"/>
      <c r="FJ498" s="124"/>
      <c r="FK498" s="124"/>
      <c r="FL498" s="124"/>
    </row>
    <row r="499" spans="1:168" s="31" customFormat="1" ht="38.25">
      <c r="A499" s="80">
        <v>128</v>
      </c>
      <c r="B499" s="101" t="s">
        <v>1096</v>
      </c>
      <c r="C499" s="80">
        <v>1.44</v>
      </c>
      <c r="D499" s="101">
        <v>10080</v>
      </c>
      <c r="E499" s="80">
        <v>0.36</v>
      </c>
      <c r="F499" s="82">
        <f t="shared" si="12"/>
        <v>25</v>
      </c>
      <c r="G499" s="80">
        <v>0.36</v>
      </c>
      <c r="H499" s="82">
        <f t="shared" si="14"/>
        <v>25</v>
      </c>
      <c r="I499" s="80">
        <v>0.5328</v>
      </c>
      <c r="J499" s="82">
        <f aca="true" t="shared" si="15" ref="J499:J562">I499/C499*100</f>
        <v>37.00000000000001</v>
      </c>
      <c r="K499" s="80" t="s">
        <v>1096</v>
      </c>
      <c r="L499" s="101"/>
      <c r="M499" s="101"/>
      <c r="N499" s="80"/>
      <c r="O499" s="80" t="s">
        <v>1096</v>
      </c>
      <c r="P499" s="80" t="s">
        <v>1095</v>
      </c>
      <c r="Q499" s="80" t="s">
        <v>397</v>
      </c>
      <c r="R499" s="80">
        <v>1</v>
      </c>
      <c r="S499" s="80"/>
      <c r="T499" s="103">
        <v>1.049</v>
      </c>
      <c r="U499" s="80">
        <f>T499/R499*1000000</f>
        <v>1049000</v>
      </c>
      <c r="V499" s="136">
        <v>42769</v>
      </c>
      <c r="W499" s="136">
        <v>43011</v>
      </c>
      <c r="X499" s="80"/>
      <c r="Y499" s="80"/>
      <c r="Z499" s="80"/>
      <c r="AA499" s="105"/>
      <c r="AB499" s="106"/>
      <c r="AC499" s="80"/>
      <c r="AD499" s="103"/>
      <c r="AE499" s="80"/>
      <c r="AF499" s="80"/>
      <c r="AG499" s="80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123"/>
      <c r="CT499" s="123"/>
      <c r="CU499" s="123"/>
      <c r="CV499" s="123"/>
      <c r="CW499" s="123"/>
      <c r="CX499" s="123"/>
      <c r="CY499" s="123"/>
      <c r="CZ499" s="124"/>
      <c r="DA499" s="124"/>
      <c r="DB499" s="124"/>
      <c r="DC499" s="124"/>
      <c r="DD499" s="124"/>
      <c r="DE499" s="124"/>
      <c r="DF499" s="124"/>
      <c r="DG499" s="124"/>
      <c r="DH499" s="124"/>
      <c r="DI499" s="124"/>
      <c r="DJ499" s="124"/>
      <c r="DK499" s="124"/>
      <c r="DL499" s="124"/>
      <c r="DM499" s="124"/>
      <c r="DN499" s="124"/>
      <c r="DO499" s="124"/>
      <c r="DP499" s="124"/>
      <c r="DQ499" s="124"/>
      <c r="DR499" s="124"/>
      <c r="DS499" s="124"/>
      <c r="DT499" s="124"/>
      <c r="DU499" s="124"/>
      <c r="DV499" s="124"/>
      <c r="DW499" s="124"/>
      <c r="DX499" s="124"/>
      <c r="DY499" s="124"/>
      <c r="DZ499" s="124"/>
      <c r="EA499" s="124"/>
      <c r="EB499" s="124"/>
      <c r="EC499" s="124"/>
      <c r="ED499" s="124"/>
      <c r="EE499" s="124"/>
      <c r="EF499" s="124"/>
      <c r="EG499" s="124"/>
      <c r="EH499" s="124"/>
      <c r="EI499" s="124"/>
      <c r="EJ499" s="124"/>
      <c r="EK499" s="124"/>
      <c r="EL499" s="124"/>
      <c r="EM499" s="124"/>
      <c r="EN499" s="124"/>
      <c r="EO499" s="124"/>
      <c r="EP499" s="124"/>
      <c r="EQ499" s="124"/>
      <c r="ER499" s="124"/>
      <c r="ES499" s="124"/>
      <c r="ET499" s="124"/>
      <c r="EU499" s="124"/>
      <c r="EV499" s="124"/>
      <c r="EW499" s="124"/>
      <c r="EX499" s="124"/>
      <c r="EY499" s="124"/>
      <c r="EZ499" s="124"/>
      <c r="FA499" s="124"/>
      <c r="FB499" s="124"/>
      <c r="FC499" s="124"/>
      <c r="FD499" s="124"/>
      <c r="FE499" s="124"/>
      <c r="FF499" s="124"/>
      <c r="FG499" s="124"/>
      <c r="FH499" s="124"/>
      <c r="FI499" s="124"/>
      <c r="FJ499" s="124"/>
      <c r="FK499" s="124"/>
      <c r="FL499" s="124"/>
    </row>
    <row r="500" spans="1:168" s="31" customFormat="1" ht="51">
      <c r="A500" s="80">
        <v>129</v>
      </c>
      <c r="B500" s="101" t="s">
        <v>1097</v>
      </c>
      <c r="C500" s="80">
        <v>0.5</v>
      </c>
      <c r="D500" s="101">
        <v>3680</v>
      </c>
      <c r="E500" s="80">
        <v>0.125</v>
      </c>
      <c r="F500" s="82">
        <f t="shared" si="12"/>
        <v>25</v>
      </c>
      <c r="G500" s="80">
        <v>0.125</v>
      </c>
      <c r="H500" s="82">
        <f t="shared" si="14"/>
        <v>25</v>
      </c>
      <c r="I500" s="80">
        <v>0.185</v>
      </c>
      <c r="J500" s="82">
        <f t="shared" si="15"/>
        <v>37</v>
      </c>
      <c r="K500" s="80" t="s">
        <v>1098</v>
      </c>
      <c r="L500" s="101"/>
      <c r="M500" s="101"/>
      <c r="N500" s="80"/>
      <c r="O500" s="80" t="s">
        <v>1098</v>
      </c>
      <c r="P500" s="80" t="s">
        <v>1095</v>
      </c>
      <c r="Q500" s="80" t="s">
        <v>397</v>
      </c>
      <c r="R500" s="80">
        <v>0.3</v>
      </c>
      <c r="S500" s="80"/>
      <c r="T500" s="103">
        <v>0.2259</v>
      </c>
      <c r="U500" s="80">
        <f>T500/R500*1000000</f>
        <v>753000</v>
      </c>
      <c r="V500" s="136">
        <v>42770</v>
      </c>
      <c r="W500" s="136">
        <v>43012</v>
      </c>
      <c r="X500" s="80"/>
      <c r="Y500" s="80"/>
      <c r="Z500" s="80"/>
      <c r="AA500" s="105"/>
      <c r="AB500" s="106"/>
      <c r="AC500" s="80"/>
      <c r="AD500" s="103"/>
      <c r="AE500" s="80"/>
      <c r="AF500" s="80"/>
      <c r="AG500" s="80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123"/>
      <c r="CT500" s="123"/>
      <c r="CU500" s="123"/>
      <c r="CV500" s="123"/>
      <c r="CW500" s="123"/>
      <c r="CX500" s="123"/>
      <c r="CY500" s="123"/>
      <c r="CZ500" s="124"/>
      <c r="DA500" s="124"/>
      <c r="DB500" s="124"/>
      <c r="DC500" s="124"/>
      <c r="DD500" s="124"/>
      <c r="DE500" s="124"/>
      <c r="DF500" s="124"/>
      <c r="DG500" s="124"/>
      <c r="DH500" s="124"/>
      <c r="DI500" s="124"/>
      <c r="DJ500" s="124"/>
      <c r="DK500" s="124"/>
      <c r="DL500" s="124"/>
      <c r="DM500" s="124"/>
      <c r="DN500" s="124"/>
      <c r="DO500" s="124"/>
      <c r="DP500" s="124"/>
      <c r="DQ500" s="124"/>
      <c r="DR500" s="124"/>
      <c r="DS500" s="124"/>
      <c r="DT500" s="124"/>
      <c r="DU500" s="124"/>
      <c r="DV500" s="124"/>
      <c r="DW500" s="124"/>
      <c r="DX500" s="124"/>
      <c r="DY500" s="124"/>
      <c r="DZ500" s="124"/>
      <c r="EA500" s="124"/>
      <c r="EB500" s="124"/>
      <c r="EC500" s="124"/>
      <c r="ED500" s="124"/>
      <c r="EE500" s="124"/>
      <c r="EF500" s="124"/>
      <c r="EG500" s="124"/>
      <c r="EH500" s="124"/>
      <c r="EI500" s="124"/>
      <c r="EJ500" s="124"/>
      <c r="EK500" s="124"/>
      <c r="EL500" s="124"/>
      <c r="EM500" s="124"/>
      <c r="EN500" s="124"/>
      <c r="EO500" s="124"/>
      <c r="EP500" s="124"/>
      <c r="EQ500" s="124"/>
      <c r="ER500" s="124"/>
      <c r="ES500" s="124"/>
      <c r="ET500" s="124"/>
      <c r="EU500" s="124"/>
      <c r="EV500" s="124"/>
      <c r="EW500" s="124"/>
      <c r="EX500" s="124"/>
      <c r="EY500" s="124"/>
      <c r="EZ500" s="124"/>
      <c r="FA500" s="124"/>
      <c r="FB500" s="124"/>
      <c r="FC500" s="124"/>
      <c r="FD500" s="124"/>
      <c r="FE500" s="124"/>
      <c r="FF500" s="124"/>
      <c r="FG500" s="124"/>
      <c r="FH500" s="124"/>
      <c r="FI500" s="124"/>
      <c r="FJ500" s="124"/>
      <c r="FK500" s="124"/>
      <c r="FL500" s="124"/>
    </row>
    <row r="501" spans="1:168" s="31" customFormat="1" ht="25.5">
      <c r="A501" s="80">
        <v>130</v>
      </c>
      <c r="B501" s="101" t="s">
        <v>44</v>
      </c>
      <c r="C501" s="80">
        <v>2.1</v>
      </c>
      <c r="D501" s="101">
        <v>35637</v>
      </c>
      <c r="E501" s="80">
        <v>0.525</v>
      </c>
      <c r="F501" s="82">
        <f t="shared" si="12"/>
        <v>25</v>
      </c>
      <c r="G501" s="80">
        <v>0.525</v>
      </c>
      <c r="H501" s="82">
        <f t="shared" si="14"/>
        <v>25</v>
      </c>
      <c r="I501" s="80">
        <v>0.777</v>
      </c>
      <c r="J501" s="82">
        <f t="shared" si="15"/>
        <v>37</v>
      </c>
      <c r="K501" s="80"/>
      <c r="L501" s="101"/>
      <c r="M501" s="101"/>
      <c r="N501" s="80"/>
      <c r="O501" s="80"/>
      <c r="P501" s="80"/>
      <c r="Q501" s="80"/>
      <c r="R501" s="80"/>
      <c r="S501" s="80"/>
      <c r="T501" s="103"/>
      <c r="U501" s="80"/>
      <c r="V501" s="136"/>
      <c r="W501" s="136"/>
      <c r="X501" s="80"/>
      <c r="Y501" s="80"/>
      <c r="Z501" s="80"/>
      <c r="AA501" s="105"/>
      <c r="AB501" s="106"/>
      <c r="AC501" s="80"/>
      <c r="AD501" s="103"/>
      <c r="AE501" s="80"/>
      <c r="AF501" s="80"/>
      <c r="AG501" s="80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123"/>
      <c r="CT501" s="123"/>
      <c r="CU501" s="123"/>
      <c r="CV501" s="123"/>
      <c r="CW501" s="123"/>
      <c r="CX501" s="123"/>
      <c r="CY501" s="123"/>
      <c r="CZ501" s="124"/>
      <c r="DA501" s="124"/>
      <c r="DB501" s="124"/>
      <c r="DC501" s="124"/>
      <c r="DD501" s="124"/>
      <c r="DE501" s="124"/>
      <c r="DF501" s="124"/>
      <c r="DG501" s="124"/>
      <c r="DH501" s="124"/>
      <c r="DI501" s="124"/>
      <c r="DJ501" s="124"/>
      <c r="DK501" s="124"/>
      <c r="DL501" s="124"/>
      <c r="DM501" s="124"/>
      <c r="DN501" s="124"/>
      <c r="DO501" s="124"/>
      <c r="DP501" s="124"/>
      <c r="DQ501" s="124"/>
      <c r="DR501" s="124"/>
      <c r="DS501" s="124"/>
      <c r="DT501" s="124"/>
      <c r="DU501" s="124"/>
      <c r="DV501" s="124"/>
      <c r="DW501" s="124"/>
      <c r="DX501" s="124"/>
      <c r="DY501" s="124"/>
      <c r="DZ501" s="124"/>
      <c r="EA501" s="124"/>
      <c r="EB501" s="124"/>
      <c r="EC501" s="124"/>
      <c r="ED501" s="124"/>
      <c r="EE501" s="124"/>
      <c r="EF501" s="124"/>
      <c r="EG501" s="124"/>
      <c r="EH501" s="124"/>
      <c r="EI501" s="124"/>
      <c r="EJ501" s="124"/>
      <c r="EK501" s="124"/>
      <c r="EL501" s="124"/>
      <c r="EM501" s="124"/>
      <c r="EN501" s="124"/>
      <c r="EO501" s="124"/>
      <c r="EP501" s="124"/>
      <c r="EQ501" s="124"/>
      <c r="ER501" s="124"/>
      <c r="ES501" s="124"/>
      <c r="ET501" s="124"/>
      <c r="EU501" s="124"/>
      <c r="EV501" s="124"/>
      <c r="EW501" s="124"/>
      <c r="EX501" s="124"/>
      <c r="EY501" s="124"/>
      <c r="EZ501" s="124"/>
      <c r="FA501" s="124"/>
      <c r="FB501" s="124"/>
      <c r="FC501" s="124"/>
      <c r="FD501" s="124"/>
      <c r="FE501" s="124"/>
      <c r="FF501" s="124"/>
      <c r="FG501" s="124"/>
      <c r="FH501" s="124"/>
      <c r="FI501" s="124"/>
      <c r="FJ501" s="124"/>
      <c r="FK501" s="124"/>
      <c r="FL501" s="124"/>
    </row>
    <row r="502" spans="1:168" s="31" customFormat="1" ht="38.25">
      <c r="A502" s="80">
        <v>131</v>
      </c>
      <c r="B502" s="101" t="s">
        <v>1099</v>
      </c>
      <c r="C502" s="80">
        <v>0.85</v>
      </c>
      <c r="D502" s="101">
        <v>18530</v>
      </c>
      <c r="E502" s="80">
        <v>0.213</v>
      </c>
      <c r="F502" s="82">
        <f t="shared" si="12"/>
        <v>25.058823529411768</v>
      </c>
      <c r="G502" s="80">
        <v>0.213</v>
      </c>
      <c r="H502" s="82">
        <f t="shared" si="14"/>
        <v>25.058823529411768</v>
      </c>
      <c r="I502" s="80">
        <v>0.2805</v>
      </c>
      <c r="J502" s="82">
        <f t="shared" si="15"/>
        <v>33</v>
      </c>
      <c r="K502" s="80" t="s">
        <v>1099</v>
      </c>
      <c r="L502" s="101"/>
      <c r="M502" s="101"/>
      <c r="N502" s="80"/>
      <c r="O502" s="80" t="s">
        <v>1099</v>
      </c>
      <c r="P502" s="80" t="s">
        <v>1095</v>
      </c>
      <c r="Q502" s="80" t="s">
        <v>397</v>
      </c>
      <c r="R502" s="80">
        <v>0.27</v>
      </c>
      <c r="S502" s="80"/>
      <c r="T502" s="103">
        <v>0.1096</v>
      </c>
      <c r="U502" s="80">
        <f>T502/R502*1000000</f>
        <v>405925.9259259259</v>
      </c>
      <c r="V502" s="136">
        <v>42772</v>
      </c>
      <c r="W502" s="136">
        <v>43014</v>
      </c>
      <c r="X502" s="80"/>
      <c r="Y502" s="80"/>
      <c r="Z502" s="80"/>
      <c r="AA502" s="105"/>
      <c r="AB502" s="106"/>
      <c r="AC502" s="80"/>
      <c r="AD502" s="103"/>
      <c r="AE502" s="80"/>
      <c r="AF502" s="80"/>
      <c r="AG502" s="80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123"/>
      <c r="CT502" s="123"/>
      <c r="CU502" s="123"/>
      <c r="CV502" s="123"/>
      <c r="CW502" s="123"/>
      <c r="CX502" s="123"/>
      <c r="CY502" s="123"/>
      <c r="CZ502" s="124"/>
      <c r="DA502" s="124"/>
      <c r="DB502" s="124"/>
      <c r="DC502" s="124"/>
      <c r="DD502" s="124"/>
      <c r="DE502" s="124"/>
      <c r="DF502" s="124"/>
      <c r="DG502" s="124"/>
      <c r="DH502" s="124"/>
      <c r="DI502" s="124"/>
      <c r="DJ502" s="124"/>
      <c r="DK502" s="124"/>
      <c r="DL502" s="124"/>
      <c r="DM502" s="124"/>
      <c r="DN502" s="124"/>
      <c r="DO502" s="124"/>
      <c r="DP502" s="124"/>
      <c r="DQ502" s="124"/>
      <c r="DR502" s="124"/>
      <c r="DS502" s="124"/>
      <c r="DT502" s="124"/>
      <c r="DU502" s="124"/>
      <c r="DV502" s="124"/>
      <c r="DW502" s="124"/>
      <c r="DX502" s="124"/>
      <c r="DY502" s="124"/>
      <c r="DZ502" s="124"/>
      <c r="EA502" s="124"/>
      <c r="EB502" s="124"/>
      <c r="EC502" s="124"/>
      <c r="ED502" s="124"/>
      <c r="EE502" s="124"/>
      <c r="EF502" s="124"/>
      <c r="EG502" s="124"/>
      <c r="EH502" s="124"/>
      <c r="EI502" s="124"/>
      <c r="EJ502" s="124"/>
      <c r="EK502" s="124"/>
      <c r="EL502" s="124"/>
      <c r="EM502" s="124"/>
      <c r="EN502" s="124"/>
      <c r="EO502" s="124"/>
      <c r="EP502" s="124"/>
      <c r="EQ502" s="124"/>
      <c r="ER502" s="124"/>
      <c r="ES502" s="124"/>
      <c r="ET502" s="124"/>
      <c r="EU502" s="124"/>
      <c r="EV502" s="124"/>
      <c r="EW502" s="124"/>
      <c r="EX502" s="124"/>
      <c r="EY502" s="124"/>
      <c r="EZ502" s="124"/>
      <c r="FA502" s="124"/>
      <c r="FB502" s="124"/>
      <c r="FC502" s="124"/>
      <c r="FD502" s="124"/>
      <c r="FE502" s="124"/>
      <c r="FF502" s="124"/>
      <c r="FG502" s="124"/>
      <c r="FH502" s="124"/>
      <c r="FI502" s="124"/>
      <c r="FJ502" s="124"/>
      <c r="FK502" s="124"/>
      <c r="FL502" s="124"/>
    </row>
    <row r="503" spans="1:168" s="31" customFormat="1" ht="51">
      <c r="A503" s="80">
        <v>132</v>
      </c>
      <c r="B503" s="101" t="s">
        <v>45</v>
      </c>
      <c r="C503" s="80">
        <v>1.833</v>
      </c>
      <c r="D503" s="101">
        <v>27495</v>
      </c>
      <c r="E503" s="80">
        <v>0.458</v>
      </c>
      <c r="F503" s="82">
        <f t="shared" si="12"/>
        <v>24.986361156573924</v>
      </c>
      <c r="G503" s="80">
        <v>0.458</v>
      </c>
      <c r="H503" s="82">
        <f t="shared" si="14"/>
        <v>24.986361156573924</v>
      </c>
      <c r="I503" s="80">
        <v>0.6048899999999999</v>
      </c>
      <c r="J503" s="82">
        <f t="shared" si="15"/>
        <v>32.99999999999999</v>
      </c>
      <c r="K503" s="80"/>
      <c r="L503" s="101"/>
      <c r="M503" s="101"/>
      <c r="N503" s="80"/>
      <c r="O503" s="80"/>
      <c r="P503" s="80"/>
      <c r="Q503" s="80"/>
      <c r="R503" s="80"/>
      <c r="S503" s="80"/>
      <c r="T503" s="103"/>
      <c r="U503" s="80"/>
      <c r="V503" s="136"/>
      <c r="W503" s="136"/>
      <c r="X503" s="80"/>
      <c r="Y503" s="80"/>
      <c r="Z503" s="80"/>
      <c r="AA503" s="105"/>
      <c r="AB503" s="106"/>
      <c r="AC503" s="80"/>
      <c r="AD503" s="80"/>
      <c r="AE503" s="80"/>
      <c r="AF503" s="80"/>
      <c r="AG503" s="80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123"/>
      <c r="CT503" s="123"/>
      <c r="CU503" s="123"/>
      <c r="CV503" s="123"/>
      <c r="CW503" s="123"/>
      <c r="CX503" s="123"/>
      <c r="CY503" s="123"/>
      <c r="CZ503" s="124"/>
      <c r="DA503" s="124"/>
      <c r="DB503" s="124"/>
      <c r="DC503" s="124"/>
      <c r="DD503" s="124"/>
      <c r="DE503" s="124"/>
      <c r="DF503" s="124"/>
      <c r="DG503" s="124"/>
      <c r="DH503" s="124"/>
      <c r="DI503" s="124"/>
      <c r="DJ503" s="124"/>
      <c r="DK503" s="124"/>
      <c r="DL503" s="124"/>
      <c r="DM503" s="124"/>
      <c r="DN503" s="124"/>
      <c r="DO503" s="124"/>
      <c r="DP503" s="124"/>
      <c r="DQ503" s="124"/>
      <c r="DR503" s="124"/>
      <c r="DS503" s="124"/>
      <c r="DT503" s="124"/>
      <c r="DU503" s="124"/>
      <c r="DV503" s="124"/>
      <c r="DW503" s="124"/>
      <c r="DX503" s="124"/>
      <c r="DY503" s="124"/>
      <c r="DZ503" s="124"/>
      <c r="EA503" s="124"/>
      <c r="EB503" s="124"/>
      <c r="EC503" s="124"/>
      <c r="ED503" s="124"/>
      <c r="EE503" s="124"/>
      <c r="EF503" s="124"/>
      <c r="EG503" s="124"/>
      <c r="EH503" s="124"/>
      <c r="EI503" s="124"/>
      <c r="EJ503" s="124"/>
      <c r="EK503" s="124"/>
      <c r="EL503" s="124"/>
      <c r="EM503" s="124"/>
      <c r="EN503" s="124"/>
      <c r="EO503" s="124"/>
      <c r="EP503" s="124"/>
      <c r="EQ503" s="124"/>
      <c r="ER503" s="124"/>
      <c r="ES503" s="124"/>
      <c r="ET503" s="124"/>
      <c r="EU503" s="124"/>
      <c r="EV503" s="124"/>
      <c r="EW503" s="124"/>
      <c r="EX503" s="124"/>
      <c r="EY503" s="124"/>
      <c r="EZ503" s="124"/>
      <c r="FA503" s="124"/>
      <c r="FB503" s="124"/>
      <c r="FC503" s="124"/>
      <c r="FD503" s="124"/>
      <c r="FE503" s="124"/>
      <c r="FF503" s="124"/>
      <c r="FG503" s="124"/>
      <c r="FH503" s="124"/>
      <c r="FI503" s="124"/>
      <c r="FJ503" s="124"/>
      <c r="FK503" s="124"/>
      <c r="FL503" s="124"/>
    </row>
    <row r="504" spans="1:168" s="31" customFormat="1" ht="38.25">
      <c r="A504" s="80">
        <v>133</v>
      </c>
      <c r="B504" s="101" t="s">
        <v>624</v>
      </c>
      <c r="C504" s="80">
        <v>0.248</v>
      </c>
      <c r="D504" s="101">
        <v>3968</v>
      </c>
      <c r="E504" s="80">
        <v>0.062</v>
      </c>
      <c r="F504" s="82">
        <f t="shared" si="12"/>
        <v>25</v>
      </c>
      <c r="G504" s="80">
        <v>0.062</v>
      </c>
      <c r="H504" s="82">
        <f t="shared" si="14"/>
        <v>25</v>
      </c>
      <c r="I504" s="80">
        <v>0.08184</v>
      </c>
      <c r="J504" s="82">
        <f t="shared" si="15"/>
        <v>32.99999999999999</v>
      </c>
      <c r="K504" s="80"/>
      <c r="L504" s="101"/>
      <c r="M504" s="101"/>
      <c r="N504" s="80"/>
      <c r="O504" s="80"/>
      <c r="P504" s="80"/>
      <c r="Q504" s="80"/>
      <c r="R504" s="80"/>
      <c r="S504" s="80"/>
      <c r="T504" s="103"/>
      <c r="U504" s="80"/>
      <c r="V504" s="136"/>
      <c r="W504" s="136"/>
      <c r="X504" s="107"/>
      <c r="Y504" s="107"/>
      <c r="Z504" s="80"/>
      <c r="AA504" s="108"/>
      <c r="AB504" s="109"/>
      <c r="AC504" s="107"/>
      <c r="AD504" s="107"/>
      <c r="AE504" s="107"/>
      <c r="AF504" s="107"/>
      <c r="AG504" s="107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123"/>
      <c r="CT504" s="123"/>
      <c r="CU504" s="123"/>
      <c r="CV504" s="123"/>
      <c r="CW504" s="123"/>
      <c r="CX504" s="123"/>
      <c r="CY504" s="123"/>
      <c r="CZ504" s="124"/>
      <c r="DA504" s="124"/>
      <c r="DB504" s="124"/>
      <c r="DC504" s="124"/>
      <c r="DD504" s="124"/>
      <c r="DE504" s="124"/>
      <c r="DF504" s="124"/>
      <c r="DG504" s="124"/>
      <c r="DH504" s="124"/>
      <c r="DI504" s="124"/>
      <c r="DJ504" s="124"/>
      <c r="DK504" s="124"/>
      <c r="DL504" s="124"/>
      <c r="DM504" s="124"/>
      <c r="DN504" s="124"/>
      <c r="DO504" s="124"/>
      <c r="DP504" s="124"/>
      <c r="DQ504" s="124"/>
      <c r="DR504" s="124"/>
      <c r="DS504" s="124"/>
      <c r="DT504" s="124"/>
      <c r="DU504" s="124"/>
      <c r="DV504" s="124"/>
      <c r="DW504" s="124"/>
      <c r="DX504" s="124"/>
      <c r="DY504" s="124"/>
      <c r="DZ504" s="124"/>
      <c r="EA504" s="124"/>
      <c r="EB504" s="124"/>
      <c r="EC504" s="124"/>
      <c r="ED504" s="124"/>
      <c r="EE504" s="124"/>
      <c r="EF504" s="124"/>
      <c r="EG504" s="124"/>
      <c r="EH504" s="124"/>
      <c r="EI504" s="124"/>
      <c r="EJ504" s="124"/>
      <c r="EK504" s="124"/>
      <c r="EL504" s="124"/>
      <c r="EM504" s="124"/>
      <c r="EN504" s="124"/>
      <c r="EO504" s="124"/>
      <c r="EP504" s="124"/>
      <c r="EQ504" s="124"/>
      <c r="ER504" s="124"/>
      <c r="ES504" s="124"/>
      <c r="ET504" s="124"/>
      <c r="EU504" s="124"/>
      <c r="EV504" s="124"/>
      <c r="EW504" s="124"/>
      <c r="EX504" s="124"/>
      <c r="EY504" s="124"/>
      <c r="EZ504" s="124"/>
      <c r="FA504" s="124"/>
      <c r="FB504" s="124"/>
      <c r="FC504" s="124"/>
      <c r="FD504" s="124"/>
      <c r="FE504" s="124"/>
      <c r="FF504" s="124"/>
      <c r="FG504" s="124"/>
      <c r="FH504" s="124"/>
      <c r="FI504" s="124"/>
      <c r="FJ504" s="124"/>
      <c r="FK504" s="124"/>
      <c r="FL504" s="124"/>
    </row>
    <row r="505" spans="1:168" s="31" customFormat="1" ht="38.25">
      <c r="A505" s="80">
        <v>134</v>
      </c>
      <c r="B505" s="101" t="s">
        <v>625</v>
      </c>
      <c r="C505" s="80">
        <v>1.06</v>
      </c>
      <c r="D505" s="101">
        <v>7950</v>
      </c>
      <c r="E505" s="80">
        <v>0.265</v>
      </c>
      <c r="F505" s="82">
        <f t="shared" si="12"/>
        <v>25</v>
      </c>
      <c r="G505" s="80">
        <v>0.265</v>
      </c>
      <c r="H505" s="82">
        <f t="shared" si="14"/>
        <v>25</v>
      </c>
      <c r="I505" s="80">
        <v>0.34980000000000006</v>
      </c>
      <c r="J505" s="82">
        <f t="shared" si="15"/>
        <v>33</v>
      </c>
      <c r="K505" s="80"/>
      <c r="L505" s="101"/>
      <c r="M505" s="101"/>
      <c r="N505" s="80"/>
      <c r="O505" s="80"/>
      <c r="P505" s="80"/>
      <c r="Q505" s="80"/>
      <c r="R505" s="80"/>
      <c r="S505" s="80"/>
      <c r="T505" s="103"/>
      <c r="U505" s="80"/>
      <c r="V505" s="136"/>
      <c r="W505" s="136"/>
      <c r="X505" s="107"/>
      <c r="Y505" s="107"/>
      <c r="Z505" s="80"/>
      <c r="AA505" s="108"/>
      <c r="AB505" s="109"/>
      <c r="AC505" s="107"/>
      <c r="AD505" s="107"/>
      <c r="AE505" s="107"/>
      <c r="AF505" s="107"/>
      <c r="AG505" s="107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123"/>
      <c r="CT505" s="123"/>
      <c r="CU505" s="123"/>
      <c r="CV505" s="123"/>
      <c r="CW505" s="123"/>
      <c r="CX505" s="123"/>
      <c r="CY505" s="123"/>
      <c r="CZ505" s="124"/>
      <c r="DA505" s="124"/>
      <c r="DB505" s="124"/>
      <c r="DC505" s="124"/>
      <c r="DD505" s="124"/>
      <c r="DE505" s="124"/>
      <c r="DF505" s="124"/>
      <c r="DG505" s="124"/>
      <c r="DH505" s="124"/>
      <c r="DI505" s="124"/>
      <c r="DJ505" s="124"/>
      <c r="DK505" s="124"/>
      <c r="DL505" s="124"/>
      <c r="DM505" s="124"/>
      <c r="DN505" s="124"/>
      <c r="DO505" s="124"/>
      <c r="DP505" s="124"/>
      <c r="DQ505" s="124"/>
      <c r="DR505" s="124"/>
      <c r="DS505" s="124"/>
      <c r="DT505" s="124"/>
      <c r="DU505" s="124"/>
      <c r="DV505" s="124"/>
      <c r="DW505" s="124"/>
      <c r="DX505" s="124"/>
      <c r="DY505" s="124"/>
      <c r="DZ505" s="124"/>
      <c r="EA505" s="124"/>
      <c r="EB505" s="124"/>
      <c r="EC505" s="124"/>
      <c r="ED505" s="124"/>
      <c r="EE505" s="124"/>
      <c r="EF505" s="124"/>
      <c r="EG505" s="124"/>
      <c r="EH505" s="124"/>
      <c r="EI505" s="124"/>
      <c r="EJ505" s="124"/>
      <c r="EK505" s="124"/>
      <c r="EL505" s="124"/>
      <c r="EM505" s="124"/>
      <c r="EN505" s="124"/>
      <c r="EO505" s="124"/>
      <c r="EP505" s="124"/>
      <c r="EQ505" s="124"/>
      <c r="ER505" s="124"/>
      <c r="ES505" s="124"/>
      <c r="ET505" s="124"/>
      <c r="EU505" s="124"/>
      <c r="EV505" s="124"/>
      <c r="EW505" s="124"/>
      <c r="EX505" s="124"/>
      <c r="EY505" s="124"/>
      <c r="EZ505" s="124"/>
      <c r="FA505" s="124"/>
      <c r="FB505" s="124"/>
      <c r="FC505" s="124"/>
      <c r="FD505" s="124"/>
      <c r="FE505" s="124"/>
      <c r="FF505" s="124"/>
      <c r="FG505" s="124"/>
      <c r="FH505" s="124"/>
      <c r="FI505" s="124"/>
      <c r="FJ505" s="124"/>
      <c r="FK505" s="124"/>
      <c r="FL505" s="124"/>
    </row>
    <row r="506" spans="1:168" s="31" customFormat="1" ht="38.25">
      <c r="A506" s="80">
        <v>135</v>
      </c>
      <c r="B506" s="101" t="s">
        <v>626</v>
      </c>
      <c r="C506" s="80">
        <v>0.28</v>
      </c>
      <c r="D506" s="101">
        <v>2699.2</v>
      </c>
      <c r="E506" s="80">
        <v>0.07</v>
      </c>
      <c r="F506" s="82">
        <f t="shared" si="12"/>
        <v>25</v>
      </c>
      <c r="G506" s="80">
        <v>0.07</v>
      </c>
      <c r="H506" s="82">
        <f t="shared" si="14"/>
        <v>25</v>
      </c>
      <c r="I506" s="80">
        <v>0.0924</v>
      </c>
      <c r="J506" s="82">
        <f t="shared" si="15"/>
        <v>32.99999999999999</v>
      </c>
      <c r="K506" s="80"/>
      <c r="L506" s="101"/>
      <c r="M506" s="101"/>
      <c r="N506" s="80"/>
      <c r="O506" s="80"/>
      <c r="P506" s="80"/>
      <c r="Q506" s="80"/>
      <c r="R506" s="80"/>
      <c r="S506" s="80"/>
      <c r="T506" s="103"/>
      <c r="U506" s="80"/>
      <c r="V506" s="136"/>
      <c r="W506" s="136"/>
      <c r="X506" s="107"/>
      <c r="Y506" s="107"/>
      <c r="Z506" s="80"/>
      <c r="AA506" s="108"/>
      <c r="AB506" s="109"/>
      <c r="AC506" s="107"/>
      <c r="AD506" s="107"/>
      <c r="AE506" s="107"/>
      <c r="AF506" s="107"/>
      <c r="AG506" s="107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123"/>
      <c r="CT506" s="123"/>
      <c r="CU506" s="123"/>
      <c r="CV506" s="123"/>
      <c r="CW506" s="123"/>
      <c r="CX506" s="123"/>
      <c r="CY506" s="123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  <c r="EH506" s="124"/>
      <c r="EI506" s="124"/>
      <c r="EJ506" s="124"/>
      <c r="EK506" s="124"/>
      <c r="EL506" s="124"/>
      <c r="EM506" s="124"/>
      <c r="EN506" s="124"/>
      <c r="EO506" s="124"/>
      <c r="EP506" s="124"/>
      <c r="EQ506" s="124"/>
      <c r="ER506" s="124"/>
      <c r="ES506" s="124"/>
      <c r="ET506" s="124"/>
      <c r="EU506" s="124"/>
      <c r="EV506" s="124"/>
      <c r="EW506" s="124"/>
      <c r="EX506" s="124"/>
      <c r="EY506" s="124"/>
      <c r="EZ506" s="124"/>
      <c r="FA506" s="124"/>
      <c r="FB506" s="124"/>
      <c r="FC506" s="124"/>
      <c r="FD506" s="124"/>
      <c r="FE506" s="124"/>
      <c r="FF506" s="124"/>
      <c r="FG506" s="124"/>
      <c r="FH506" s="124"/>
      <c r="FI506" s="124"/>
      <c r="FJ506" s="124"/>
      <c r="FK506" s="124"/>
      <c r="FL506" s="124"/>
    </row>
    <row r="507" spans="1:168" s="31" customFormat="1" ht="38.25">
      <c r="A507" s="80">
        <v>136</v>
      </c>
      <c r="B507" s="101" t="s">
        <v>627</v>
      </c>
      <c r="C507" s="80">
        <v>2.7</v>
      </c>
      <c r="D507" s="101">
        <v>38529</v>
      </c>
      <c r="E507" s="80">
        <v>0.675</v>
      </c>
      <c r="F507" s="82">
        <f t="shared" si="12"/>
        <v>25</v>
      </c>
      <c r="G507" s="80">
        <v>0.675</v>
      </c>
      <c r="H507" s="82">
        <f t="shared" si="14"/>
        <v>25</v>
      </c>
      <c r="I507" s="80">
        <v>0.8910000000000001</v>
      </c>
      <c r="J507" s="82">
        <f t="shared" si="15"/>
        <v>33</v>
      </c>
      <c r="K507" s="80"/>
      <c r="L507" s="101"/>
      <c r="M507" s="101"/>
      <c r="N507" s="80"/>
      <c r="O507" s="80"/>
      <c r="P507" s="80"/>
      <c r="Q507" s="80"/>
      <c r="R507" s="80"/>
      <c r="S507" s="80"/>
      <c r="T507" s="103"/>
      <c r="U507" s="80"/>
      <c r="V507" s="136"/>
      <c r="W507" s="136"/>
      <c r="X507" s="107"/>
      <c r="Y507" s="107"/>
      <c r="Z507" s="80"/>
      <c r="AA507" s="108"/>
      <c r="AB507" s="109"/>
      <c r="AC507" s="107"/>
      <c r="AD507" s="107"/>
      <c r="AE507" s="107"/>
      <c r="AF507" s="107"/>
      <c r="AG507" s="107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123"/>
      <c r="CT507" s="123"/>
      <c r="CU507" s="123"/>
      <c r="CV507" s="123"/>
      <c r="CW507" s="123"/>
      <c r="CX507" s="123"/>
      <c r="CY507" s="123"/>
      <c r="CZ507" s="124"/>
      <c r="DA507" s="124"/>
      <c r="DB507" s="124"/>
      <c r="DC507" s="124"/>
      <c r="DD507" s="124"/>
      <c r="DE507" s="124"/>
      <c r="DF507" s="124"/>
      <c r="DG507" s="124"/>
      <c r="DH507" s="124"/>
      <c r="DI507" s="124"/>
      <c r="DJ507" s="124"/>
      <c r="DK507" s="124"/>
      <c r="DL507" s="124"/>
      <c r="DM507" s="124"/>
      <c r="DN507" s="124"/>
      <c r="DO507" s="124"/>
      <c r="DP507" s="124"/>
      <c r="DQ507" s="124"/>
      <c r="DR507" s="124"/>
      <c r="DS507" s="124"/>
      <c r="DT507" s="124"/>
      <c r="DU507" s="124"/>
      <c r="DV507" s="124"/>
      <c r="DW507" s="124"/>
      <c r="DX507" s="124"/>
      <c r="DY507" s="124"/>
      <c r="DZ507" s="124"/>
      <c r="EA507" s="124"/>
      <c r="EB507" s="124"/>
      <c r="EC507" s="124"/>
      <c r="ED507" s="124"/>
      <c r="EE507" s="124"/>
      <c r="EF507" s="124"/>
      <c r="EG507" s="124"/>
      <c r="EH507" s="124"/>
      <c r="EI507" s="124"/>
      <c r="EJ507" s="124"/>
      <c r="EK507" s="124"/>
      <c r="EL507" s="124"/>
      <c r="EM507" s="124"/>
      <c r="EN507" s="124"/>
      <c r="EO507" s="124"/>
      <c r="EP507" s="124"/>
      <c r="EQ507" s="124"/>
      <c r="ER507" s="124"/>
      <c r="ES507" s="124"/>
      <c r="ET507" s="124"/>
      <c r="EU507" s="124"/>
      <c r="EV507" s="124"/>
      <c r="EW507" s="124"/>
      <c r="EX507" s="124"/>
      <c r="EY507" s="124"/>
      <c r="EZ507" s="124"/>
      <c r="FA507" s="124"/>
      <c r="FB507" s="124"/>
      <c r="FC507" s="124"/>
      <c r="FD507" s="124"/>
      <c r="FE507" s="124"/>
      <c r="FF507" s="124"/>
      <c r="FG507" s="124"/>
      <c r="FH507" s="124"/>
      <c r="FI507" s="124"/>
      <c r="FJ507" s="124"/>
      <c r="FK507" s="124"/>
      <c r="FL507" s="124"/>
    </row>
    <row r="508" spans="1:168" s="31" customFormat="1" ht="25.5">
      <c r="A508" s="80">
        <v>137</v>
      </c>
      <c r="B508" s="101" t="s">
        <v>628</v>
      </c>
      <c r="C508" s="80">
        <v>0.47</v>
      </c>
      <c r="D508" s="101">
        <v>4700</v>
      </c>
      <c r="E508" s="80">
        <v>0.118</v>
      </c>
      <c r="F508" s="82">
        <f t="shared" si="12"/>
        <v>25.106382978723403</v>
      </c>
      <c r="G508" s="80">
        <v>0.118</v>
      </c>
      <c r="H508" s="82">
        <f t="shared" si="14"/>
        <v>25.106382978723403</v>
      </c>
      <c r="I508" s="80">
        <v>0.1551</v>
      </c>
      <c r="J508" s="82">
        <f t="shared" si="15"/>
        <v>33</v>
      </c>
      <c r="K508" s="80"/>
      <c r="L508" s="101"/>
      <c r="M508" s="101"/>
      <c r="N508" s="80"/>
      <c r="O508" s="80"/>
      <c r="P508" s="80"/>
      <c r="Q508" s="80"/>
      <c r="R508" s="80"/>
      <c r="S508" s="80"/>
      <c r="T508" s="103"/>
      <c r="U508" s="80"/>
      <c r="V508" s="136"/>
      <c r="W508" s="136"/>
      <c r="X508" s="107"/>
      <c r="Y508" s="107"/>
      <c r="Z508" s="80"/>
      <c r="AA508" s="108"/>
      <c r="AB508" s="109"/>
      <c r="AC508" s="107"/>
      <c r="AD508" s="107"/>
      <c r="AE508" s="107"/>
      <c r="AF508" s="107"/>
      <c r="AG508" s="107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123"/>
      <c r="CT508" s="123"/>
      <c r="CU508" s="123"/>
      <c r="CV508" s="123"/>
      <c r="CW508" s="123"/>
      <c r="CX508" s="123"/>
      <c r="CY508" s="123"/>
      <c r="CZ508" s="124"/>
      <c r="DA508" s="124"/>
      <c r="DB508" s="124"/>
      <c r="DC508" s="124"/>
      <c r="DD508" s="124"/>
      <c r="DE508" s="124"/>
      <c r="DF508" s="124"/>
      <c r="DG508" s="124"/>
      <c r="DH508" s="124"/>
      <c r="DI508" s="124"/>
      <c r="DJ508" s="124"/>
      <c r="DK508" s="124"/>
      <c r="DL508" s="124"/>
      <c r="DM508" s="124"/>
      <c r="DN508" s="124"/>
      <c r="DO508" s="124"/>
      <c r="DP508" s="124"/>
      <c r="DQ508" s="124"/>
      <c r="DR508" s="124"/>
      <c r="DS508" s="124"/>
      <c r="DT508" s="124"/>
      <c r="DU508" s="124"/>
      <c r="DV508" s="124"/>
      <c r="DW508" s="124"/>
      <c r="DX508" s="124"/>
      <c r="DY508" s="124"/>
      <c r="DZ508" s="124"/>
      <c r="EA508" s="124"/>
      <c r="EB508" s="124"/>
      <c r="EC508" s="124"/>
      <c r="ED508" s="124"/>
      <c r="EE508" s="124"/>
      <c r="EF508" s="124"/>
      <c r="EG508" s="124"/>
      <c r="EH508" s="124"/>
      <c r="EI508" s="124"/>
      <c r="EJ508" s="124"/>
      <c r="EK508" s="124"/>
      <c r="EL508" s="124"/>
      <c r="EM508" s="124"/>
      <c r="EN508" s="124"/>
      <c r="EO508" s="124"/>
      <c r="EP508" s="124"/>
      <c r="EQ508" s="124"/>
      <c r="ER508" s="124"/>
      <c r="ES508" s="124"/>
      <c r="ET508" s="124"/>
      <c r="EU508" s="124"/>
      <c r="EV508" s="124"/>
      <c r="EW508" s="124"/>
      <c r="EX508" s="124"/>
      <c r="EY508" s="124"/>
      <c r="EZ508" s="124"/>
      <c r="FA508" s="124"/>
      <c r="FB508" s="124"/>
      <c r="FC508" s="124"/>
      <c r="FD508" s="124"/>
      <c r="FE508" s="124"/>
      <c r="FF508" s="124"/>
      <c r="FG508" s="124"/>
      <c r="FH508" s="124"/>
      <c r="FI508" s="124"/>
      <c r="FJ508" s="124"/>
      <c r="FK508" s="124"/>
      <c r="FL508" s="124"/>
    </row>
    <row r="509" spans="1:168" s="31" customFormat="1" ht="25.5">
      <c r="A509" s="80">
        <v>138</v>
      </c>
      <c r="B509" s="101" t="s">
        <v>629</v>
      </c>
      <c r="C509" s="80">
        <v>0.695</v>
      </c>
      <c r="D509" s="101">
        <v>8201</v>
      </c>
      <c r="E509" s="80">
        <v>0.174</v>
      </c>
      <c r="F509" s="82">
        <f t="shared" si="12"/>
        <v>25.03597122302158</v>
      </c>
      <c r="G509" s="80">
        <v>0.174</v>
      </c>
      <c r="H509" s="82">
        <f t="shared" si="14"/>
        <v>25.03597122302158</v>
      </c>
      <c r="I509" s="80">
        <v>0.22935</v>
      </c>
      <c r="J509" s="82">
        <f t="shared" si="15"/>
        <v>33</v>
      </c>
      <c r="K509" s="80"/>
      <c r="L509" s="101"/>
      <c r="M509" s="101"/>
      <c r="N509" s="80"/>
      <c r="O509" s="80"/>
      <c r="P509" s="80"/>
      <c r="Q509" s="80"/>
      <c r="R509" s="80"/>
      <c r="S509" s="80"/>
      <c r="T509" s="103"/>
      <c r="U509" s="80"/>
      <c r="V509" s="136"/>
      <c r="W509" s="136"/>
      <c r="X509" s="107"/>
      <c r="Y509" s="107"/>
      <c r="Z509" s="80"/>
      <c r="AA509" s="108"/>
      <c r="AB509" s="109"/>
      <c r="AC509" s="107"/>
      <c r="AD509" s="107"/>
      <c r="AE509" s="107"/>
      <c r="AF509" s="107"/>
      <c r="AG509" s="107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123"/>
      <c r="CT509" s="123"/>
      <c r="CU509" s="123"/>
      <c r="CV509" s="123"/>
      <c r="CW509" s="123"/>
      <c r="CX509" s="123"/>
      <c r="CY509" s="123"/>
      <c r="CZ509" s="124"/>
      <c r="DA509" s="124"/>
      <c r="DB509" s="124"/>
      <c r="DC509" s="124"/>
      <c r="DD509" s="124"/>
      <c r="DE509" s="124"/>
      <c r="DF509" s="124"/>
      <c r="DG509" s="124"/>
      <c r="DH509" s="124"/>
      <c r="DI509" s="124"/>
      <c r="DJ509" s="124"/>
      <c r="DK509" s="124"/>
      <c r="DL509" s="124"/>
      <c r="DM509" s="124"/>
      <c r="DN509" s="124"/>
      <c r="DO509" s="124"/>
      <c r="DP509" s="124"/>
      <c r="DQ509" s="124"/>
      <c r="DR509" s="124"/>
      <c r="DS509" s="124"/>
      <c r="DT509" s="124"/>
      <c r="DU509" s="124"/>
      <c r="DV509" s="124"/>
      <c r="DW509" s="124"/>
      <c r="DX509" s="124"/>
      <c r="DY509" s="124"/>
      <c r="DZ509" s="124"/>
      <c r="EA509" s="124"/>
      <c r="EB509" s="124"/>
      <c r="EC509" s="124"/>
      <c r="ED509" s="124"/>
      <c r="EE509" s="124"/>
      <c r="EF509" s="124"/>
      <c r="EG509" s="124"/>
      <c r="EH509" s="124"/>
      <c r="EI509" s="124"/>
      <c r="EJ509" s="124"/>
      <c r="EK509" s="124"/>
      <c r="EL509" s="124"/>
      <c r="EM509" s="124"/>
      <c r="EN509" s="124"/>
      <c r="EO509" s="124"/>
      <c r="EP509" s="124"/>
      <c r="EQ509" s="124"/>
      <c r="ER509" s="124"/>
      <c r="ES509" s="124"/>
      <c r="ET509" s="124"/>
      <c r="EU509" s="124"/>
      <c r="EV509" s="124"/>
      <c r="EW509" s="124"/>
      <c r="EX509" s="124"/>
      <c r="EY509" s="124"/>
      <c r="EZ509" s="124"/>
      <c r="FA509" s="124"/>
      <c r="FB509" s="124"/>
      <c r="FC509" s="124"/>
      <c r="FD509" s="124"/>
      <c r="FE509" s="124"/>
      <c r="FF509" s="124"/>
      <c r="FG509" s="124"/>
      <c r="FH509" s="124"/>
      <c r="FI509" s="124"/>
      <c r="FJ509" s="124"/>
      <c r="FK509" s="124"/>
      <c r="FL509" s="124"/>
    </row>
    <row r="510" spans="1:168" s="31" customFormat="1" ht="25.5">
      <c r="A510" s="80">
        <v>139</v>
      </c>
      <c r="B510" s="101" t="s">
        <v>630</v>
      </c>
      <c r="C510" s="80">
        <v>0.661</v>
      </c>
      <c r="D510" s="101">
        <v>6372.04</v>
      </c>
      <c r="E510" s="80">
        <v>0.165</v>
      </c>
      <c r="F510" s="82">
        <f t="shared" si="12"/>
        <v>24.96217851739788</v>
      </c>
      <c r="G510" s="80">
        <v>0.165</v>
      </c>
      <c r="H510" s="82">
        <f t="shared" si="14"/>
        <v>24.96217851739788</v>
      </c>
      <c r="I510" s="80">
        <v>0.21813000000000002</v>
      </c>
      <c r="J510" s="82">
        <f t="shared" si="15"/>
        <v>33</v>
      </c>
      <c r="K510" s="80"/>
      <c r="L510" s="101"/>
      <c r="M510" s="101"/>
      <c r="N510" s="80"/>
      <c r="O510" s="80"/>
      <c r="P510" s="80"/>
      <c r="Q510" s="80"/>
      <c r="R510" s="80"/>
      <c r="S510" s="80"/>
      <c r="T510" s="103"/>
      <c r="U510" s="80"/>
      <c r="V510" s="136"/>
      <c r="W510" s="136"/>
      <c r="X510" s="107"/>
      <c r="Y510" s="107"/>
      <c r="Z510" s="80"/>
      <c r="AA510" s="108"/>
      <c r="AB510" s="109"/>
      <c r="AC510" s="107"/>
      <c r="AD510" s="107"/>
      <c r="AE510" s="107"/>
      <c r="AF510" s="107"/>
      <c r="AG510" s="107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123"/>
      <c r="CT510" s="123"/>
      <c r="CU510" s="123"/>
      <c r="CV510" s="123"/>
      <c r="CW510" s="123"/>
      <c r="CX510" s="123"/>
      <c r="CY510" s="123"/>
      <c r="CZ510" s="124"/>
      <c r="DA510" s="124"/>
      <c r="DB510" s="124"/>
      <c r="DC510" s="124"/>
      <c r="DD510" s="124"/>
      <c r="DE510" s="124"/>
      <c r="DF510" s="124"/>
      <c r="DG510" s="124"/>
      <c r="DH510" s="124"/>
      <c r="DI510" s="124"/>
      <c r="DJ510" s="124"/>
      <c r="DK510" s="124"/>
      <c r="DL510" s="124"/>
      <c r="DM510" s="124"/>
      <c r="DN510" s="124"/>
      <c r="DO510" s="124"/>
      <c r="DP510" s="124"/>
      <c r="DQ510" s="124"/>
      <c r="DR510" s="124"/>
      <c r="DS510" s="124"/>
      <c r="DT510" s="124"/>
      <c r="DU510" s="124"/>
      <c r="DV510" s="124"/>
      <c r="DW510" s="124"/>
      <c r="DX510" s="124"/>
      <c r="DY510" s="124"/>
      <c r="DZ510" s="124"/>
      <c r="EA510" s="124"/>
      <c r="EB510" s="124"/>
      <c r="EC510" s="124"/>
      <c r="ED510" s="124"/>
      <c r="EE510" s="124"/>
      <c r="EF510" s="124"/>
      <c r="EG510" s="124"/>
      <c r="EH510" s="124"/>
      <c r="EI510" s="124"/>
      <c r="EJ510" s="124"/>
      <c r="EK510" s="124"/>
      <c r="EL510" s="124"/>
      <c r="EM510" s="124"/>
      <c r="EN510" s="124"/>
      <c r="EO510" s="124"/>
      <c r="EP510" s="124"/>
      <c r="EQ510" s="124"/>
      <c r="ER510" s="124"/>
      <c r="ES510" s="124"/>
      <c r="ET510" s="124"/>
      <c r="EU510" s="124"/>
      <c r="EV510" s="124"/>
      <c r="EW510" s="124"/>
      <c r="EX510" s="124"/>
      <c r="EY510" s="124"/>
      <c r="EZ510" s="124"/>
      <c r="FA510" s="124"/>
      <c r="FB510" s="124"/>
      <c r="FC510" s="124"/>
      <c r="FD510" s="124"/>
      <c r="FE510" s="124"/>
      <c r="FF510" s="124"/>
      <c r="FG510" s="124"/>
      <c r="FH510" s="124"/>
      <c r="FI510" s="124"/>
      <c r="FJ510" s="124"/>
      <c r="FK510" s="124"/>
      <c r="FL510" s="124"/>
    </row>
    <row r="511" spans="1:168" s="31" customFormat="1" ht="25.5">
      <c r="A511" s="80">
        <v>140</v>
      </c>
      <c r="B511" s="101" t="s">
        <v>631</v>
      </c>
      <c r="C511" s="80">
        <v>1.039</v>
      </c>
      <c r="D511" s="101">
        <v>10057.52</v>
      </c>
      <c r="E511" s="80">
        <v>0.26</v>
      </c>
      <c r="F511" s="82">
        <f t="shared" si="12"/>
        <v>25.02406159769009</v>
      </c>
      <c r="G511" s="80">
        <v>0.26</v>
      </c>
      <c r="H511" s="82">
        <f t="shared" si="14"/>
        <v>25.02406159769009</v>
      </c>
      <c r="I511" s="80">
        <v>0.34287</v>
      </c>
      <c r="J511" s="82">
        <f t="shared" si="15"/>
        <v>33</v>
      </c>
      <c r="K511" s="80"/>
      <c r="L511" s="101"/>
      <c r="M511" s="101"/>
      <c r="N511" s="80"/>
      <c r="O511" s="80"/>
      <c r="P511" s="80"/>
      <c r="Q511" s="80"/>
      <c r="R511" s="80"/>
      <c r="S511" s="80"/>
      <c r="T511" s="103"/>
      <c r="U511" s="80"/>
      <c r="V511" s="136"/>
      <c r="W511" s="136"/>
      <c r="X511" s="107"/>
      <c r="Y511" s="107"/>
      <c r="Z511" s="80"/>
      <c r="AA511" s="108"/>
      <c r="AB511" s="109"/>
      <c r="AC511" s="107"/>
      <c r="AD511" s="107"/>
      <c r="AE511" s="107"/>
      <c r="AF511" s="107"/>
      <c r="AG511" s="107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123"/>
      <c r="CT511" s="123"/>
      <c r="CU511" s="123"/>
      <c r="CV511" s="123"/>
      <c r="CW511" s="123"/>
      <c r="CX511" s="123"/>
      <c r="CY511" s="123"/>
      <c r="CZ511" s="124"/>
      <c r="DA511" s="124"/>
      <c r="DB511" s="124"/>
      <c r="DC511" s="124"/>
      <c r="DD511" s="124"/>
      <c r="DE511" s="124"/>
      <c r="DF511" s="124"/>
      <c r="DG511" s="124"/>
      <c r="DH511" s="124"/>
      <c r="DI511" s="124"/>
      <c r="DJ511" s="124"/>
      <c r="DK511" s="124"/>
      <c r="DL511" s="124"/>
      <c r="DM511" s="124"/>
      <c r="DN511" s="124"/>
      <c r="DO511" s="124"/>
      <c r="DP511" s="124"/>
      <c r="DQ511" s="124"/>
      <c r="DR511" s="124"/>
      <c r="DS511" s="124"/>
      <c r="DT511" s="124"/>
      <c r="DU511" s="124"/>
      <c r="DV511" s="124"/>
      <c r="DW511" s="124"/>
      <c r="DX511" s="124"/>
      <c r="DY511" s="124"/>
      <c r="DZ511" s="124"/>
      <c r="EA511" s="124"/>
      <c r="EB511" s="124"/>
      <c r="EC511" s="124"/>
      <c r="ED511" s="124"/>
      <c r="EE511" s="124"/>
      <c r="EF511" s="124"/>
      <c r="EG511" s="124"/>
      <c r="EH511" s="124"/>
      <c r="EI511" s="124"/>
      <c r="EJ511" s="124"/>
      <c r="EK511" s="124"/>
      <c r="EL511" s="124"/>
      <c r="EM511" s="124"/>
      <c r="EN511" s="124"/>
      <c r="EO511" s="124"/>
      <c r="EP511" s="124"/>
      <c r="EQ511" s="124"/>
      <c r="ER511" s="124"/>
      <c r="ES511" s="124"/>
      <c r="ET511" s="124"/>
      <c r="EU511" s="124"/>
      <c r="EV511" s="124"/>
      <c r="EW511" s="124"/>
      <c r="EX511" s="124"/>
      <c r="EY511" s="124"/>
      <c r="EZ511" s="124"/>
      <c r="FA511" s="124"/>
      <c r="FB511" s="124"/>
      <c r="FC511" s="124"/>
      <c r="FD511" s="124"/>
      <c r="FE511" s="124"/>
      <c r="FF511" s="124"/>
      <c r="FG511" s="124"/>
      <c r="FH511" s="124"/>
      <c r="FI511" s="124"/>
      <c r="FJ511" s="124"/>
      <c r="FK511" s="124"/>
      <c r="FL511" s="124"/>
    </row>
    <row r="512" spans="1:168" s="31" customFormat="1" ht="25.5">
      <c r="A512" s="80">
        <v>141</v>
      </c>
      <c r="B512" s="101" t="s">
        <v>632</v>
      </c>
      <c r="C512" s="80">
        <v>0.22</v>
      </c>
      <c r="D512" s="101">
        <v>1379.4</v>
      </c>
      <c r="E512" s="80">
        <v>0.055</v>
      </c>
      <c r="F512" s="82">
        <f t="shared" si="12"/>
        <v>25</v>
      </c>
      <c r="G512" s="80">
        <v>0.055</v>
      </c>
      <c r="H512" s="82">
        <f t="shared" si="14"/>
        <v>25</v>
      </c>
      <c r="I512" s="80">
        <v>0.0726</v>
      </c>
      <c r="J512" s="82">
        <f t="shared" si="15"/>
        <v>33</v>
      </c>
      <c r="K512" s="80"/>
      <c r="L512" s="101"/>
      <c r="M512" s="101"/>
      <c r="N512" s="80"/>
      <c r="O512" s="80"/>
      <c r="P512" s="80"/>
      <c r="Q512" s="80"/>
      <c r="R512" s="80"/>
      <c r="S512" s="80"/>
      <c r="T512" s="103"/>
      <c r="U512" s="80"/>
      <c r="V512" s="136"/>
      <c r="W512" s="136"/>
      <c r="X512" s="107"/>
      <c r="Y512" s="107"/>
      <c r="Z512" s="80"/>
      <c r="AA512" s="108"/>
      <c r="AB512" s="109"/>
      <c r="AC512" s="107"/>
      <c r="AD512" s="107"/>
      <c r="AE512" s="107"/>
      <c r="AF512" s="107"/>
      <c r="AG512" s="107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123"/>
      <c r="CT512" s="123"/>
      <c r="CU512" s="123"/>
      <c r="CV512" s="123"/>
      <c r="CW512" s="123"/>
      <c r="CX512" s="123"/>
      <c r="CY512" s="123"/>
      <c r="CZ512" s="124"/>
      <c r="DA512" s="124"/>
      <c r="DB512" s="124"/>
      <c r="DC512" s="124"/>
      <c r="DD512" s="124"/>
      <c r="DE512" s="124"/>
      <c r="DF512" s="124"/>
      <c r="DG512" s="124"/>
      <c r="DH512" s="124"/>
      <c r="DI512" s="124"/>
      <c r="DJ512" s="124"/>
      <c r="DK512" s="124"/>
      <c r="DL512" s="124"/>
      <c r="DM512" s="124"/>
      <c r="DN512" s="124"/>
      <c r="DO512" s="124"/>
      <c r="DP512" s="124"/>
      <c r="DQ512" s="124"/>
      <c r="DR512" s="124"/>
      <c r="DS512" s="124"/>
      <c r="DT512" s="124"/>
      <c r="DU512" s="124"/>
      <c r="DV512" s="124"/>
      <c r="DW512" s="124"/>
      <c r="DX512" s="124"/>
      <c r="DY512" s="124"/>
      <c r="DZ512" s="124"/>
      <c r="EA512" s="124"/>
      <c r="EB512" s="124"/>
      <c r="EC512" s="124"/>
      <c r="ED512" s="124"/>
      <c r="EE512" s="124"/>
      <c r="EF512" s="124"/>
      <c r="EG512" s="124"/>
      <c r="EH512" s="124"/>
      <c r="EI512" s="124"/>
      <c r="EJ512" s="124"/>
      <c r="EK512" s="124"/>
      <c r="EL512" s="124"/>
      <c r="EM512" s="124"/>
      <c r="EN512" s="124"/>
      <c r="EO512" s="124"/>
      <c r="EP512" s="124"/>
      <c r="EQ512" s="124"/>
      <c r="ER512" s="124"/>
      <c r="ES512" s="124"/>
      <c r="ET512" s="124"/>
      <c r="EU512" s="124"/>
      <c r="EV512" s="124"/>
      <c r="EW512" s="124"/>
      <c r="EX512" s="124"/>
      <c r="EY512" s="124"/>
      <c r="EZ512" s="124"/>
      <c r="FA512" s="124"/>
      <c r="FB512" s="124"/>
      <c r="FC512" s="124"/>
      <c r="FD512" s="124"/>
      <c r="FE512" s="124"/>
      <c r="FF512" s="124"/>
      <c r="FG512" s="124"/>
      <c r="FH512" s="124"/>
      <c r="FI512" s="124"/>
      <c r="FJ512" s="124"/>
      <c r="FK512" s="124"/>
      <c r="FL512" s="124"/>
    </row>
    <row r="513" spans="1:168" s="31" customFormat="1" ht="25.5">
      <c r="A513" s="80">
        <v>142</v>
      </c>
      <c r="B513" s="101" t="s">
        <v>633</v>
      </c>
      <c r="C513" s="80">
        <v>0.236</v>
      </c>
      <c r="D513" s="101">
        <v>1795.96</v>
      </c>
      <c r="E513" s="80">
        <v>0.059</v>
      </c>
      <c r="F513" s="82">
        <f t="shared" si="12"/>
        <v>25</v>
      </c>
      <c r="G513" s="80">
        <v>0.059</v>
      </c>
      <c r="H513" s="82">
        <f t="shared" si="14"/>
        <v>25</v>
      </c>
      <c r="I513" s="80">
        <v>0.07787999999999999</v>
      </c>
      <c r="J513" s="82">
        <f t="shared" si="15"/>
        <v>32.99999999999999</v>
      </c>
      <c r="K513" s="80"/>
      <c r="L513" s="101"/>
      <c r="M513" s="101"/>
      <c r="N513" s="80"/>
      <c r="O513" s="80"/>
      <c r="P513" s="80"/>
      <c r="Q513" s="80"/>
      <c r="R513" s="80"/>
      <c r="S513" s="80"/>
      <c r="T513" s="103"/>
      <c r="U513" s="80"/>
      <c r="V513" s="136"/>
      <c r="W513" s="136"/>
      <c r="X513" s="107"/>
      <c r="Y513" s="107"/>
      <c r="Z513" s="80"/>
      <c r="AA513" s="108"/>
      <c r="AB513" s="109"/>
      <c r="AC513" s="107"/>
      <c r="AD513" s="107"/>
      <c r="AE513" s="107"/>
      <c r="AF513" s="107"/>
      <c r="AG513" s="107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123"/>
      <c r="CT513" s="123"/>
      <c r="CU513" s="123"/>
      <c r="CV513" s="123"/>
      <c r="CW513" s="123"/>
      <c r="CX513" s="123"/>
      <c r="CY513" s="123"/>
      <c r="CZ513" s="124"/>
      <c r="DA513" s="124"/>
      <c r="DB513" s="124"/>
      <c r="DC513" s="124"/>
      <c r="DD513" s="124"/>
      <c r="DE513" s="124"/>
      <c r="DF513" s="124"/>
      <c r="DG513" s="124"/>
      <c r="DH513" s="124"/>
      <c r="DI513" s="124"/>
      <c r="DJ513" s="124"/>
      <c r="DK513" s="124"/>
      <c r="DL513" s="124"/>
      <c r="DM513" s="124"/>
      <c r="DN513" s="124"/>
      <c r="DO513" s="124"/>
      <c r="DP513" s="124"/>
      <c r="DQ513" s="124"/>
      <c r="DR513" s="124"/>
      <c r="DS513" s="124"/>
      <c r="DT513" s="124"/>
      <c r="DU513" s="124"/>
      <c r="DV513" s="124"/>
      <c r="DW513" s="124"/>
      <c r="DX513" s="124"/>
      <c r="DY513" s="124"/>
      <c r="DZ513" s="124"/>
      <c r="EA513" s="124"/>
      <c r="EB513" s="124"/>
      <c r="EC513" s="124"/>
      <c r="ED513" s="124"/>
      <c r="EE513" s="124"/>
      <c r="EF513" s="124"/>
      <c r="EG513" s="124"/>
      <c r="EH513" s="124"/>
      <c r="EI513" s="124"/>
      <c r="EJ513" s="124"/>
      <c r="EK513" s="124"/>
      <c r="EL513" s="124"/>
      <c r="EM513" s="124"/>
      <c r="EN513" s="124"/>
      <c r="EO513" s="124"/>
      <c r="EP513" s="124"/>
      <c r="EQ513" s="124"/>
      <c r="ER513" s="124"/>
      <c r="ES513" s="124"/>
      <c r="ET513" s="124"/>
      <c r="EU513" s="124"/>
      <c r="EV513" s="124"/>
      <c r="EW513" s="124"/>
      <c r="EX513" s="124"/>
      <c r="EY513" s="124"/>
      <c r="EZ513" s="124"/>
      <c r="FA513" s="124"/>
      <c r="FB513" s="124"/>
      <c r="FC513" s="124"/>
      <c r="FD513" s="124"/>
      <c r="FE513" s="124"/>
      <c r="FF513" s="124"/>
      <c r="FG513" s="124"/>
      <c r="FH513" s="124"/>
      <c r="FI513" s="124"/>
      <c r="FJ513" s="124"/>
      <c r="FK513" s="124"/>
      <c r="FL513" s="124"/>
    </row>
    <row r="514" spans="1:168" s="31" customFormat="1" ht="12.75">
      <c r="A514" s="80">
        <v>143</v>
      </c>
      <c r="B514" s="101" t="s">
        <v>634</v>
      </c>
      <c r="C514" s="80">
        <v>0.125</v>
      </c>
      <c r="D514" s="101">
        <v>780</v>
      </c>
      <c r="E514" s="80">
        <v>0.031</v>
      </c>
      <c r="F514" s="82">
        <f t="shared" si="12"/>
        <v>24.8</v>
      </c>
      <c r="G514" s="80">
        <v>0.031</v>
      </c>
      <c r="H514" s="82">
        <f t="shared" si="14"/>
        <v>24.8</v>
      </c>
      <c r="I514" s="80">
        <v>0.04125</v>
      </c>
      <c r="J514" s="82">
        <f t="shared" si="15"/>
        <v>33</v>
      </c>
      <c r="K514" s="80"/>
      <c r="L514" s="101"/>
      <c r="M514" s="101"/>
      <c r="N514" s="80"/>
      <c r="O514" s="80"/>
      <c r="P514" s="80"/>
      <c r="Q514" s="80"/>
      <c r="R514" s="80"/>
      <c r="S514" s="80"/>
      <c r="T514" s="103"/>
      <c r="U514" s="80"/>
      <c r="V514" s="136"/>
      <c r="W514" s="136"/>
      <c r="X514" s="107"/>
      <c r="Y514" s="107"/>
      <c r="Z514" s="80"/>
      <c r="AA514" s="108"/>
      <c r="AB514" s="109"/>
      <c r="AC514" s="107"/>
      <c r="AD514" s="107"/>
      <c r="AE514" s="107"/>
      <c r="AF514" s="107"/>
      <c r="AG514" s="107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123"/>
      <c r="CT514" s="123"/>
      <c r="CU514" s="123"/>
      <c r="CV514" s="123"/>
      <c r="CW514" s="123"/>
      <c r="CX514" s="123"/>
      <c r="CY514" s="123"/>
      <c r="CZ514" s="124"/>
      <c r="DA514" s="124"/>
      <c r="DB514" s="124"/>
      <c r="DC514" s="124"/>
      <c r="DD514" s="124"/>
      <c r="DE514" s="124"/>
      <c r="DF514" s="124"/>
      <c r="DG514" s="124"/>
      <c r="DH514" s="124"/>
      <c r="DI514" s="124"/>
      <c r="DJ514" s="124"/>
      <c r="DK514" s="124"/>
      <c r="DL514" s="124"/>
      <c r="DM514" s="124"/>
      <c r="DN514" s="124"/>
      <c r="DO514" s="124"/>
      <c r="DP514" s="124"/>
      <c r="DQ514" s="124"/>
      <c r="DR514" s="124"/>
      <c r="DS514" s="124"/>
      <c r="DT514" s="124"/>
      <c r="DU514" s="124"/>
      <c r="DV514" s="124"/>
      <c r="DW514" s="124"/>
      <c r="DX514" s="124"/>
      <c r="DY514" s="124"/>
      <c r="DZ514" s="124"/>
      <c r="EA514" s="124"/>
      <c r="EB514" s="124"/>
      <c r="EC514" s="124"/>
      <c r="ED514" s="124"/>
      <c r="EE514" s="124"/>
      <c r="EF514" s="124"/>
      <c r="EG514" s="124"/>
      <c r="EH514" s="124"/>
      <c r="EI514" s="124"/>
      <c r="EJ514" s="124"/>
      <c r="EK514" s="124"/>
      <c r="EL514" s="124"/>
      <c r="EM514" s="124"/>
      <c r="EN514" s="124"/>
      <c r="EO514" s="124"/>
      <c r="EP514" s="124"/>
      <c r="EQ514" s="124"/>
      <c r="ER514" s="124"/>
      <c r="ES514" s="124"/>
      <c r="ET514" s="124"/>
      <c r="EU514" s="124"/>
      <c r="EV514" s="124"/>
      <c r="EW514" s="124"/>
      <c r="EX514" s="124"/>
      <c r="EY514" s="124"/>
      <c r="EZ514" s="124"/>
      <c r="FA514" s="124"/>
      <c r="FB514" s="124"/>
      <c r="FC514" s="124"/>
      <c r="FD514" s="124"/>
      <c r="FE514" s="124"/>
      <c r="FF514" s="124"/>
      <c r="FG514" s="124"/>
      <c r="FH514" s="124"/>
      <c r="FI514" s="124"/>
      <c r="FJ514" s="124"/>
      <c r="FK514" s="124"/>
      <c r="FL514" s="124"/>
    </row>
    <row r="515" spans="1:168" s="31" customFormat="1" ht="38.25">
      <c r="A515" s="80">
        <v>144</v>
      </c>
      <c r="B515" s="101" t="s">
        <v>635</v>
      </c>
      <c r="C515" s="80">
        <v>0.78</v>
      </c>
      <c r="D515" s="101">
        <v>7300.8</v>
      </c>
      <c r="E515" s="80">
        <v>0.195</v>
      </c>
      <c r="F515" s="82">
        <f t="shared" si="12"/>
        <v>25</v>
      </c>
      <c r="G515" s="80">
        <v>0.195</v>
      </c>
      <c r="H515" s="82">
        <f t="shared" si="14"/>
        <v>25</v>
      </c>
      <c r="I515" s="80">
        <v>0.2574</v>
      </c>
      <c r="J515" s="82">
        <f t="shared" si="15"/>
        <v>33</v>
      </c>
      <c r="K515" s="80"/>
      <c r="L515" s="101"/>
      <c r="M515" s="101"/>
      <c r="N515" s="80"/>
      <c r="O515" s="80"/>
      <c r="P515" s="80"/>
      <c r="Q515" s="80"/>
      <c r="R515" s="80"/>
      <c r="S515" s="80"/>
      <c r="T515" s="103"/>
      <c r="U515" s="80"/>
      <c r="V515" s="136"/>
      <c r="W515" s="136"/>
      <c r="X515" s="107"/>
      <c r="Y515" s="107"/>
      <c r="Z515" s="80"/>
      <c r="AA515" s="108"/>
      <c r="AB515" s="109"/>
      <c r="AC515" s="107"/>
      <c r="AD515" s="107"/>
      <c r="AE515" s="107"/>
      <c r="AF515" s="107"/>
      <c r="AG515" s="107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123"/>
      <c r="CT515" s="123"/>
      <c r="CU515" s="123"/>
      <c r="CV515" s="123"/>
      <c r="CW515" s="123"/>
      <c r="CX515" s="123"/>
      <c r="CY515" s="123"/>
      <c r="CZ515" s="124"/>
      <c r="DA515" s="124"/>
      <c r="DB515" s="124"/>
      <c r="DC515" s="124"/>
      <c r="DD515" s="124"/>
      <c r="DE515" s="124"/>
      <c r="DF515" s="124"/>
      <c r="DG515" s="124"/>
      <c r="DH515" s="124"/>
      <c r="DI515" s="124"/>
      <c r="DJ515" s="124"/>
      <c r="DK515" s="124"/>
      <c r="DL515" s="124"/>
      <c r="DM515" s="124"/>
      <c r="DN515" s="124"/>
      <c r="DO515" s="124"/>
      <c r="DP515" s="124"/>
      <c r="DQ515" s="124"/>
      <c r="DR515" s="124"/>
      <c r="DS515" s="124"/>
      <c r="DT515" s="124"/>
      <c r="DU515" s="124"/>
      <c r="DV515" s="124"/>
      <c r="DW515" s="124"/>
      <c r="DX515" s="124"/>
      <c r="DY515" s="124"/>
      <c r="DZ515" s="124"/>
      <c r="EA515" s="124"/>
      <c r="EB515" s="124"/>
      <c r="EC515" s="124"/>
      <c r="ED515" s="124"/>
      <c r="EE515" s="124"/>
      <c r="EF515" s="124"/>
      <c r="EG515" s="124"/>
      <c r="EH515" s="124"/>
      <c r="EI515" s="124"/>
      <c r="EJ515" s="124"/>
      <c r="EK515" s="124"/>
      <c r="EL515" s="124"/>
      <c r="EM515" s="124"/>
      <c r="EN515" s="124"/>
      <c r="EO515" s="124"/>
      <c r="EP515" s="124"/>
      <c r="EQ515" s="124"/>
      <c r="ER515" s="124"/>
      <c r="ES515" s="124"/>
      <c r="ET515" s="124"/>
      <c r="EU515" s="124"/>
      <c r="EV515" s="124"/>
      <c r="EW515" s="124"/>
      <c r="EX515" s="124"/>
      <c r="EY515" s="124"/>
      <c r="EZ515" s="124"/>
      <c r="FA515" s="124"/>
      <c r="FB515" s="124"/>
      <c r="FC515" s="124"/>
      <c r="FD515" s="124"/>
      <c r="FE515" s="124"/>
      <c r="FF515" s="124"/>
      <c r="FG515" s="124"/>
      <c r="FH515" s="124"/>
      <c r="FI515" s="124"/>
      <c r="FJ515" s="124"/>
      <c r="FK515" s="124"/>
      <c r="FL515" s="124"/>
    </row>
    <row r="516" spans="1:168" s="31" customFormat="1" ht="51">
      <c r="A516" s="80">
        <v>145</v>
      </c>
      <c r="B516" s="101" t="s">
        <v>636</v>
      </c>
      <c r="C516" s="80">
        <v>3.209</v>
      </c>
      <c r="D516" s="101">
        <v>69186.04</v>
      </c>
      <c r="E516" s="80">
        <v>0.802</v>
      </c>
      <c r="F516" s="82">
        <f t="shared" si="12"/>
        <v>24.992209411031475</v>
      </c>
      <c r="G516" s="80">
        <v>0.802</v>
      </c>
      <c r="H516" s="82">
        <f t="shared" si="14"/>
        <v>24.992209411031475</v>
      </c>
      <c r="I516" s="80">
        <v>1.05897</v>
      </c>
      <c r="J516" s="82">
        <f t="shared" si="15"/>
        <v>32.99999999999999</v>
      </c>
      <c r="K516" s="80"/>
      <c r="L516" s="101"/>
      <c r="M516" s="101"/>
      <c r="N516" s="80"/>
      <c r="O516" s="80"/>
      <c r="P516" s="80"/>
      <c r="Q516" s="80"/>
      <c r="R516" s="80"/>
      <c r="S516" s="80"/>
      <c r="T516" s="103"/>
      <c r="U516" s="80"/>
      <c r="V516" s="136"/>
      <c r="W516" s="136"/>
      <c r="X516" s="107" t="s">
        <v>770</v>
      </c>
      <c r="Y516" s="107" t="s">
        <v>751</v>
      </c>
      <c r="Z516" s="80" t="s">
        <v>165</v>
      </c>
      <c r="AA516" s="108">
        <v>1</v>
      </c>
      <c r="AB516" s="109"/>
      <c r="AC516" s="107">
        <f>AD516*AA516/1000000</f>
        <v>2.3</v>
      </c>
      <c r="AD516" s="107">
        <v>2300000</v>
      </c>
      <c r="AE516" s="107"/>
      <c r="AF516" s="107"/>
      <c r="AG516" s="107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123"/>
      <c r="CT516" s="123"/>
      <c r="CU516" s="123"/>
      <c r="CV516" s="123"/>
      <c r="CW516" s="123"/>
      <c r="CX516" s="123"/>
      <c r="CY516" s="123"/>
      <c r="CZ516" s="124"/>
      <c r="DA516" s="124"/>
      <c r="DB516" s="124"/>
      <c r="DC516" s="124"/>
      <c r="DD516" s="124"/>
      <c r="DE516" s="124"/>
      <c r="DF516" s="124"/>
      <c r="DG516" s="124"/>
      <c r="DH516" s="124"/>
      <c r="DI516" s="124"/>
      <c r="DJ516" s="124"/>
      <c r="DK516" s="124"/>
      <c r="DL516" s="124"/>
      <c r="DM516" s="124"/>
      <c r="DN516" s="124"/>
      <c r="DO516" s="124"/>
      <c r="DP516" s="124"/>
      <c r="DQ516" s="124"/>
      <c r="DR516" s="124"/>
      <c r="DS516" s="124"/>
      <c r="DT516" s="124"/>
      <c r="DU516" s="124"/>
      <c r="DV516" s="124"/>
      <c r="DW516" s="124"/>
      <c r="DX516" s="124"/>
      <c r="DY516" s="124"/>
      <c r="DZ516" s="124"/>
      <c r="EA516" s="124"/>
      <c r="EB516" s="124"/>
      <c r="EC516" s="124"/>
      <c r="ED516" s="124"/>
      <c r="EE516" s="124"/>
      <c r="EF516" s="124"/>
      <c r="EG516" s="124"/>
      <c r="EH516" s="124"/>
      <c r="EI516" s="124"/>
      <c r="EJ516" s="124"/>
      <c r="EK516" s="124"/>
      <c r="EL516" s="124"/>
      <c r="EM516" s="124"/>
      <c r="EN516" s="124"/>
      <c r="EO516" s="124"/>
      <c r="EP516" s="124"/>
      <c r="EQ516" s="124"/>
      <c r="ER516" s="124"/>
      <c r="ES516" s="124"/>
      <c r="ET516" s="124"/>
      <c r="EU516" s="124"/>
      <c r="EV516" s="124"/>
      <c r="EW516" s="124"/>
      <c r="EX516" s="124"/>
      <c r="EY516" s="124"/>
      <c r="EZ516" s="124"/>
      <c r="FA516" s="124"/>
      <c r="FB516" s="124"/>
      <c r="FC516" s="124"/>
      <c r="FD516" s="124"/>
      <c r="FE516" s="124"/>
      <c r="FF516" s="124"/>
      <c r="FG516" s="124"/>
      <c r="FH516" s="124"/>
      <c r="FI516" s="124"/>
      <c r="FJ516" s="124"/>
      <c r="FK516" s="124"/>
      <c r="FL516" s="124"/>
    </row>
    <row r="517" spans="1:168" s="31" customFormat="1" ht="25.5">
      <c r="A517" s="80">
        <v>146</v>
      </c>
      <c r="B517" s="101" t="s">
        <v>637</v>
      </c>
      <c r="C517" s="80">
        <v>1.902</v>
      </c>
      <c r="D517" s="101">
        <v>38705.7</v>
      </c>
      <c r="E517" s="80">
        <v>0.476</v>
      </c>
      <c r="F517" s="82">
        <f t="shared" si="12"/>
        <v>25.02628811777077</v>
      </c>
      <c r="G517" s="80">
        <v>0.476</v>
      </c>
      <c r="H517" s="82">
        <f t="shared" si="14"/>
        <v>25.02628811777077</v>
      </c>
      <c r="I517" s="80">
        <v>0.62766</v>
      </c>
      <c r="J517" s="82">
        <f t="shared" si="15"/>
        <v>33</v>
      </c>
      <c r="K517" s="80"/>
      <c r="L517" s="101"/>
      <c r="M517" s="101"/>
      <c r="N517" s="80"/>
      <c r="O517" s="80"/>
      <c r="P517" s="80" t="s">
        <v>1054</v>
      </c>
      <c r="Q517" s="80" t="s">
        <v>324</v>
      </c>
      <c r="R517" s="80">
        <v>1182</v>
      </c>
      <c r="S517" s="80"/>
      <c r="T517" s="103">
        <v>0.769</v>
      </c>
      <c r="U517" s="80">
        <f>T517/R517*1000000</f>
        <v>650.5922165820643</v>
      </c>
      <c r="V517" s="136">
        <v>42787</v>
      </c>
      <c r="W517" s="136">
        <v>43029</v>
      </c>
      <c r="X517" s="101"/>
      <c r="Y517" s="107"/>
      <c r="Z517" s="80"/>
      <c r="AA517" s="108"/>
      <c r="AB517" s="109"/>
      <c r="AC517" s="107"/>
      <c r="AD517" s="107"/>
      <c r="AE517" s="107"/>
      <c r="AF517" s="107"/>
      <c r="AG517" s="107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123"/>
      <c r="CT517" s="123"/>
      <c r="CU517" s="123"/>
      <c r="CV517" s="123"/>
      <c r="CW517" s="123"/>
      <c r="CX517" s="123"/>
      <c r="CY517" s="123"/>
      <c r="CZ517" s="124"/>
      <c r="DA517" s="124"/>
      <c r="DB517" s="124"/>
      <c r="DC517" s="124"/>
      <c r="DD517" s="124"/>
      <c r="DE517" s="124"/>
      <c r="DF517" s="124"/>
      <c r="DG517" s="124"/>
      <c r="DH517" s="124"/>
      <c r="DI517" s="124"/>
      <c r="DJ517" s="124"/>
      <c r="DK517" s="124"/>
      <c r="DL517" s="124"/>
      <c r="DM517" s="124"/>
      <c r="DN517" s="124"/>
      <c r="DO517" s="124"/>
      <c r="DP517" s="124"/>
      <c r="DQ517" s="124"/>
      <c r="DR517" s="124"/>
      <c r="DS517" s="124"/>
      <c r="DT517" s="124"/>
      <c r="DU517" s="124"/>
      <c r="DV517" s="124"/>
      <c r="DW517" s="124"/>
      <c r="DX517" s="124"/>
      <c r="DY517" s="124"/>
      <c r="DZ517" s="124"/>
      <c r="EA517" s="124"/>
      <c r="EB517" s="124"/>
      <c r="EC517" s="124"/>
      <c r="ED517" s="124"/>
      <c r="EE517" s="124"/>
      <c r="EF517" s="124"/>
      <c r="EG517" s="124"/>
      <c r="EH517" s="124"/>
      <c r="EI517" s="124"/>
      <c r="EJ517" s="124"/>
      <c r="EK517" s="124"/>
      <c r="EL517" s="124"/>
      <c r="EM517" s="124"/>
      <c r="EN517" s="124"/>
      <c r="EO517" s="124"/>
      <c r="EP517" s="124"/>
      <c r="EQ517" s="124"/>
      <c r="ER517" s="124"/>
      <c r="ES517" s="124"/>
      <c r="ET517" s="124"/>
      <c r="EU517" s="124"/>
      <c r="EV517" s="124"/>
      <c r="EW517" s="124"/>
      <c r="EX517" s="124"/>
      <c r="EY517" s="124"/>
      <c r="EZ517" s="124"/>
      <c r="FA517" s="124"/>
      <c r="FB517" s="124"/>
      <c r="FC517" s="124"/>
      <c r="FD517" s="124"/>
      <c r="FE517" s="124"/>
      <c r="FF517" s="124"/>
      <c r="FG517" s="124"/>
      <c r="FH517" s="124"/>
      <c r="FI517" s="124"/>
      <c r="FJ517" s="124"/>
      <c r="FK517" s="124"/>
      <c r="FL517" s="124"/>
    </row>
    <row r="518" spans="1:168" s="31" customFormat="1" ht="25.5">
      <c r="A518" s="80">
        <v>147</v>
      </c>
      <c r="B518" s="101" t="s">
        <v>638</v>
      </c>
      <c r="C518" s="80">
        <v>0.492</v>
      </c>
      <c r="D518" s="101">
        <v>4324.68</v>
      </c>
      <c r="E518" s="80">
        <v>0.123</v>
      </c>
      <c r="F518" s="82">
        <f t="shared" si="12"/>
        <v>25</v>
      </c>
      <c r="G518" s="80">
        <v>0.123</v>
      </c>
      <c r="H518" s="82">
        <f t="shared" si="14"/>
        <v>25</v>
      </c>
      <c r="I518" s="80">
        <v>0.16236</v>
      </c>
      <c r="J518" s="82">
        <f t="shared" si="15"/>
        <v>33</v>
      </c>
      <c r="K518" s="80"/>
      <c r="L518" s="101"/>
      <c r="M518" s="101"/>
      <c r="N518" s="80"/>
      <c r="O518" s="80"/>
      <c r="P518" s="80"/>
      <c r="Q518" s="80"/>
      <c r="R518" s="80"/>
      <c r="S518" s="80"/>
      <c r="T518" s="103"/>
      <c r="U518" s="80"/>
      <c r="V518" s="136"/>
      <c r="W518" s="136"/>
      <c r="X518" s="107"/>
      <c r="Y518" s="107"/>
      <c r="Z518" s="80"/>
      <c r="AA518" s="108"/>
      <c r="AB518" s="109"/>
      <c r="AC518" s="107"/>
      <c r="AD518" s="107"/>
      <c r="AE518" s="107"/>
      <c r="AF518" s="107"/>
      <c r="AG518" s="107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123"/>
      <c r="CT518" s="123"/>
      <c r="CU518" s="123"/>
      <c r="CV518" s="123"/>
      <c r="CW518" s="123"/>
      <c r="CX518" s="123"/>
      <c r="CY518" s="123"/>
      <c r="CZ518" s="124"/>
      <c r="DA518" s="124"/>
      <c r="DB518" s="124"/>
      <c r="DC518" s="124"/>
      <c r="DD518" s="124"/>
      <c r="DE518" s="124"/>
      <c r="DF518" s="124"/>
      <c r="DG518" s="124"/>
      <c r="DH518" s="124"/>
      <c r="DI518" s="124"/>
      <c r="DJ518" s="124"/>
      <c r="DK518" s="124"/>
      <c r="DL518" s="124"/>
      <c r="DM518" s="124"/>
      <c r="DN518" s="124"/>
      <c r="DO518" s="124"/>
      <c r="DP518" s="124"/>
      <c r="DQ518" s="124"/>
      <c r="DR518" s="124"/>
      <c r="DS518" s="124"/>
      <c r="DT518" s="124"/>
      <c r="DU518" s="124"/>
      <c r="DV518" s="124"/>
      <c r="DW518" s="124"/>
      <c r="DX518" s="124"/>
      <c r="DY518" s="124"/>
      <c r="DZ518" s="124"/>
      <c r="EA518" s="124"/>
      <c r="EB518" s="124"/>
      <c r="EC518" s="124"/>
      <c r="ED518" s="124"/>
      <c r="EE518" s="124"/>
      <c r="EF518" s="124"/>
      <c r="EG518" s="124"/>
      <c r="EH518" s="124"/>
      <c r="EI518" s="124"/>
      <c r="EJ518" s="124"/>
      <c r="EK518" s="124"/>
      <c r="EL518" s="124"/>
      <c r="EM518" s="124"/>
      <c r="EN518" s="124"/>
      <c r="EO518" s="124"/>
      <c r="EP518" s="124"/>
      <c r="EQ518" s="124"/>
      <c r="ER518" s="124"/>
      <c r="ES518" s="124"/>
      <c r="ET518" s="124"/>
      <c r="EU518" s="124"/>
      <c r="EV518" s="124"/>
      <c r="EW518" s="124"/>
      <c r="EX518" s="124"/>
      <c r="EY518" s="124"/>
      <c r="EZ518" s="124"/>
      <c r="FA518" s="124"/>
      <c r="FB518" s="124"/>
      <c r="FC518" s="124"/>
      <c r="FD518" s="124"/>
      <c r="FE518" s="124"/>
      <c r="FF518" s="124"/>
      <c r="FG518" s="124"/>
      <c r="FH518" s="124"/>
      <c r="FI518" s="124"/>
      <c r="FJ518" s="124"/>
      <c r="FK518" s="124"/>
      <c r="FL518" s="124"/>
    </row>
    <row r="519" spans="1:168" s="31" customFormat="1" ht="25.5">
      <c r="A519" s="80">
        <v>148</v>
      </c>
      <c r="B519" s="101" t="s">
        <v>639</v>
      </c>
      <c r="C519" s="80">
        <v>1.781</v>
      </c>
      <c r="D519" s="101">
        <v>22832.42</v>
      </c>
      <c r="E519" s="80">
        <v>0.445</v>
      </c>
      <c r="F519" s="82">
        <f t="shared" si="12"/>
        <v>24.985962942167323</v>
      </c>
      <c r="G519" s="80">
        <v>0.445</v>
      </c>
      <c r="H519" s="82">
        <f t="shared" si="14"/>
        <v>24.985962942167323</v>
      </c>
      <c r="I519" s="80">
        <v>0.58773</v>
      </c>
      <c r="J519" s="82">
        <f t="shared" si="15"/>
        <v>33</v>
      </c>
      <c r="K519" s="80"/>
      <c r="L519" s="101"/>
      <c r="M519" s="101"/>
      <c r="N519" s="80"/>
      <c r="O519" s="80"/>
      <c r="P519" s="80"/>
      <c r="Q519" s="80"/>
      <c r="R519" s="80"/>
      <c r="S519" s="80"/>
      <c r="T519" s="103"/>
      <c r="U519" s="80"/>
      <c r="V519" s="136"/>
      <c r="W519" s="136"/>
      <c r="X519" s="107"/>
      <c r="Y519" s="107"/>
      <c r="Z519" s="80"/>
      <c r="AA519" s="108"/>
      <c r="AB519" s="109"/>
      <c r="AC519" s="107"/>
      <c r="AD519" s="107"/>
      <c r="AE519" s="107"/>
      <c r="AF519" s="107"/>
      <c r="AG519" s="107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123"/>
      <c r="CT519" s="123"/>
      <c r="CU519" s="123"/>
      <c r="CV519" s="123"/>
      <c r="CW519" s="123"/>
      <c r="CX519" s="123"/>
      <c r="CY519" s="123"/>
      <c r="CZ519" s="124"/>
      <c r="DA519" s="124"/>
      <c r="DB519" s="124"/>
      <c r="DC519" s="124"/>
      <c r="DD519" s="124"/>
      <c r="DE519" s="124"/>
      <c r="DF519" s="124"/>
      <c r="DG519" s="124"/>
      <c r="DH519" s="124"/>
      <c r="DI519" s="124"/>
      <c r="DJ519" s="124"/>
      <c r="DK519" s="124"/>
      <c r="DL519" s="124"/>
      <c r="DM519" s="124"/>
      <c r="DN519" s="124"/>
      <c r="DO519" s="124"/>
      <c r="DP519" s="124"/>
      <c r="DQ519" s="124"/>
      <c r="DR519" s="124"/>
      <c r="DS519" s="124"/>
      <c r="DT519" s="124"/>
      <c r="DU519" s="124"/>
      <c r="DV519" s="124"/>
      <c r="DW519" s="124"/>
      <c r="DX519" s="124"/>
      <c r="DY519" s="124"/>
      <c r="DZ519" s="124"/>
      <c r="EA519" s="124"/>
      <c r="EB519" s="124"/>
      <c r="EC519" s="124"/>
      <c r="ED519" s="124"/>
      <c r="EE519" s="124"/>
      <c r="EF519" s="124"/>
      <c r="EG519" s="124"/>
      <c r="EH519" s="124"/>
      <c r="EI519" s="124"/>
      <c r="EJ519" s="124"/>
      <c r="EK519" s="124"/>
      <c r="EL519" s="124"/>
      <c r="EM519" s="124"/>
      <c r="EN519" s="124"/>
      <c r="EO519" s="124"/>
      <c r="EP519" s="124"/>
      <c r="EQ519" s="124"/>
      <c r="ER519" s="124"/>
      <c r="ES519" s="124"/>
      <c r="ET519" s="124"/>
      <c r="EU519" s="124"/>
      <c r="EV519" s="124"/>
      <c r="EW519" s="124"/>
      <c r="EX519" s="124"/>
      <c r="EY519" s="124"/>
      <c r="EZ519" s="124"/>
      <c r="FA519" s="124"/>
      <c r="FB519" s="124"/>
      <c r="FC519" s="124"/>
      <c r="FD519" s="124"/>
      <c r="FE519" s="124"/>
      <c r="FF519" s="124"/>
      <c r="FG519" s="124"/>
      <c r="FH519" s="124"/>
      <c r="FI519" s="124"/>
      <c r="FJ519" s="124"/>
      <c r="FK519" s="124"/>
      <c r="FL519" s="124"/>
    </row>
    <row r="520" spans="1:168" s="31" customFormat="1" ht="12.75">
      <c r="A520" s="80">
        <v>149</v>
      </c>
      <c r="B520" s="101" t="s">
        <v>640</v>
      </c>
      <c r="C520" s="80">
        <v>0.52</v>
      </c>
      <c r="D520" s="101">
        <v>3120</v>
      </c>
      <c r="E520" s="80">
        <v>0.13</v>
      </c>
      <c r="F520" s="82">
        <f t="shared" si="12"/>
        <v>25</v>
      </c>
      <c r="G520" s="80">
        <v>0.13</v>
      </c>
      <c r="H520" s="82">
        <f t="shared" si="14"/>
        <v>25</v>
      </c>
      <c r="I520" s="80">
        <v>0.1716</v>
      </c>
      <c r="J520" s="82">
        <f t="shared" si="15"/>
        <v>33</v>
      </c>
      <c r="K520" s="80"/>
      <c r="L520" s="101"/>
      <c r="M520" s="101"/>
      <c r="N520" s="80"/>
      <c r="O520" s="80"/>
      <c r="P520" s="80"/>
      <c r="Q520" s="80"/>
      <c r="R520" s="80"/>
      <c r="S520" s="80"/>
      <c r="T520" s="103"/>
      <c r="U520" s="80"/>
      <c r="V520" s="136"/>
      <c r="W520" s="136"/>
      <c r="X520" s="107"/>
      <c r="Y520" s="107"/>
      <c r="Z520" s="80"/>
      <c r="AA520" s="108"/>
      <c r="AB520" s="109"/>
      <c r="AC520" s="107"/>
      <c r="AD520" s="107"/>
      <c r="AE520" s="107"/>
      <c r="AF520" s="107"/>
      <c r="AG520" s="107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123"/>
      <c r="CT520" s="123"/>
      <c r="CU520" s="123"/>
      <c r="CV520" s="123"/>
      <c r="CW520" s="123"/>
      <c r="CX520" s="123"/>
      <c r="CY520" s="123"/>
      <c r="CZ520" s="124"/>
      <c r="DA520" s="124"/>
      <c r="DB520" s="124"/>
      <c r="DC520" s="124"/>
      <c r="DD520" s="124"/>
      <c r="DE520" s="124"/>
      <c r="DF520" s="124"/>
      <c r="DG520" s="124"/>
      <c r="DH520" s="124"/>
      <c r="DI520" s="124"/>
      <c r="DJ520" s="124"/>
      <c r="DK520" s="124"/>
      <c r="DL520" s="124"/>
      <c r="DM520" s="124"/>
      <c r="DN520" s="124"/>
      <c r="DO520" s="124"/>
      <c r="DP520" s="124"/>
      <c r="DQ520" s="124"/>
      <c r="DR520" s="124"/>
      <c r="DS520" s="124"/>
      <c r="DT520" s="124"/>
      <c r="DU520" s="124"/>
      <c r="DV520" s="124"/>
      <c r="DW520" s="124"/>
      <c r="DX520" s="124"/>
      <c r="DY520" s="124"/>
      <c r="DZ520" s="124"/>
      <c r="EA520" s="124"/>
      <c r="EB520" s="124"/>
      <c r="EC520" s="124"/>
      <c r="ED520" s="124"/>
      <c r="EE520" s="124"/>
      <c r="EF520" s="124"/>
      <c r="EG520" s="124"/>
      <c r="EH520" s="124"/>
      <c r="EI520" s="124"/>
      <c r="EJ520" s="124"/>
      <c r="EK520" s="124"/>
      <c r="EL520" s="124"/>
      <c r="EM520" s="124"/>
      <c r="EN520" s="124"/>
      <c r="EO520" s="124"/>
      <c r="EP520" s="124"/>
      <c r="EQ520" s="124"/>
      <c r="ER520" s="124"/>
      <c r="ES520" s="124"/>
      <c r="ET520" s="124"/>
      <c r="EU520" s="124"/>
      <c r="EV520" s="124"/>
      <c r="EW520" s="124"/>
      <c r="EX520" s="124"/>
      <c r="EY520" s="124"/>
      <c r="EZ520" s="124"/>
      <c r="FA520" s="124"/>
      <c r="FB520" s="124"/>
      <c r="FC520" s="124"/>
      <c r="FD520" s="124"/>
      <c r="FE520" s="124"/>
      <c r="FF520" s="124"/>
      <c r="FG520" s="124"/>
      <c r="FH520" s="124"/>
      <c r="FI520" s="124"/>
      <c r="FJ520" s="124"/>
      <c r="FK520" s="124"/>
      <c r="FL520" s="124"/>
    </row>
    <row r="521" spans="1:168" s="31" customFormat="1" ht="25.5">
      <c r="A521" s="80">
        <v>150</v>
      </c>
      <c r="B521" s="101" t="s">
        <v>641</v>
      </c>
      <c r="C521" s="80">
        <v>0.771</v>
      </c>
      <c r="D521" s="101">
        <v>6730.83</v>
      </c>
      <c r="E521" s="80">
        <v>0.192</v>
      </c>
      <c r="F521" s="82">
        <f t="shared" si="12"/>
        <v>24.90272373540856</v>
      </c>
      <c r="G521" s="80">
        <v>0.192</v>
      </c>
      <c r="H521" s="82">
        <f t="shared" si="14"/>
        <v>24.90272373540856</v>
      </c>
      <c r="I521" s="80">
        <v>0.25443</v>
      </c>
      <c r="J521" s="82">
        <f t="shared" si="15"/>
        <v>32.99999999999999</v>
      </c>
      <c r="K521" s="80"/>
      <c r="L521" s="101"/>
      <c r="M521" s="101"/>
      <c r="N521" s="80"/>
      <c r="O521" s="80"/>
      <c r="P521" s="80"/>
      <c r="Q521" s="80"/>
      <c r="R521" s="80"/>
      <c r="S521" s="80"/>
      <c r="T521" s="103"/>
      <c r="U521" s="80"/>
      <c r="V521" s="136"/>
      <c r="W521" s="136"/>
      <c r="X521" s="107"/>
      <c r="Y521" s="107"/>
      <c r="Z521" s="80"/>
      <c r="AA521" s="108"/>
      <c r="AB521" s="109"/>
      <c r="AC521" s="107"/>
      <c r="AD521" s="107"/>
      <c r="AE521" s="107"/>
      <c r="AF521" s="107"/>
      <c r="AG521" s="107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123"/>
      <c r="CT521" s="123"/>
      <c r="CU521" s="123"/>
      <c r="CV521" s="123"/>
      <c r="CW521" s="123"/>
      <c r="CX521" s="123"/>
      <c r="CY521" s="123"/>
      <c r="CZ521" s="124"/>
      <c r="DA521" s="124"/>
      <c r="DB521" s="124"/>
      <c r="DC521" s="124"/>
      <c r="DD521" s="124"/>
      <c r="DE521" s="124"/>
      <c r="DF521" s="124"/>
      <c r="DG521" s="124"/>
      <c r="DH521" s="124"/>
      <c r="DI521" s="124"/>
      <c r="DJ521" s="124"/>
      <c r="DK521" s="124"/>
      <c r="DL521" s="124"/>
      <c r="DM521" s="124"/>
      <c r="DN521" s="124"/>
      <c r="DO521" s="124"/>
      <c r="DP521" s="124"/>
      <c r="DQ521" s="124"/>
      <c r="DR521" s="124"/>
      <c r="DS521" s="124"/>
      <c r="DT521" s="124"/>
      <c r="DU521" s="124"/>
      <c r="DV521" s="124"/>
      <c r="DW521" s="124"/>
      <c r="DX521" s="124"/>
      <c r="DY521" s="124"/>
      <c r="DZ521" s="124"/>
      <c r="EA521" s="124"/>
      <c r="EB521" s="124"/>
      <c r="EC521" s="124"/>
      <c r="ED521" s="124"/>
      <c r="EE521" s="124"/>
      <c r="EF521" s="124"/>
      <c r="EG521" s="124"/>
      <c r="EH521" s="124"/>
      <c r="EI521" s="124"/>
      <c r="EJ521" s="124"/>
      <c r="EK521" s="124"/>
      <c r="EL521" s="124"/>
      <c r="EM521" s="124"/>
      <c r="EN521" s="124"/>
      <c r="EO521" s="124"/>
      <c r="EP521" s="124"/>
      <c r="EQ521" s="124"/>
      <c r="ER521" s="124"/>
      <c r="ES521" s="124"/>
      <c r="ET521" s="124"/>
      <c r="EU521" s="124"/>
      <c r="EV521" s="124"/>
      <c r="EW521" s="124"/>
      <c r="EX521" s="124"/>
      <c r="EY521" s="124"/>
      <c r="EZ521" s="124"/>
      <c r="FA521" s="124"/>
      <c r="FB521" s="124"/>
      <c r="FC521" s="124"/>
      <c r="FD521" s="124"/>
      <c r="FE521" s="124"/>
      <c r="FF521" s="124"/>
      <c r="FG521" s="124"/>
      <c r="FH521" s="124"/>
      <c r="FI521" s="124"/>
      <c r="FJ521" s="124"/>
      <c r="FK521" s="124"/>
      <c r="FL521" s="124"/>
    </row>
    <row r="522" spans="1:168" s="31" customFormat="1" ht="12.75">
      <c r="A522" s="80">
        <v>151</v>
      </c>
      <c r="B522" s="101" t="s">
        <v>642</v>
      </c>
      <c r="C522" s="80">
        <v>0.148</v>
      </c>
      <c r="D522" s="101">
        <v>1349.76</v>
      </c>
      <c r="E522" s="80">
        <v>0.037</v>
      </c>
      <c r="F522" s="82">
        <f t="shared" si="12"/>
        <v>25</v>
      </c>
      <c r="G522" s="80">
        <v>0.037</v>
      </c>
      <c r="H522" s="82">
        <f t="shared" si="14"/>
        <v>25</v>
      </c>
      <c r="I522" s="80">
        <v>0.048839999999999995</v>
      </c>
      <c r="J522" s="82">
        <f t="shared" si="15"/>
        <v>32.99999999999999</v>
      </c>
      <c r="K522" s="80"/>
      <c r="L522" s="101"/>
      <c r="M522" s="101"/>
      <c r="N522" s="80"/>
      <c r="O522" s="80"/>
      <c r="P522" s="80"/>
      <c r="Q522" s="80"/>
      <c r="R522" s="80"/>
      <c r="S522" s="80"/>
      <c r="T522" s="103"/>
      <c r="U522" s="80"/>
      <c r="V522" s="136"/>
      <c r="W522" s="136"/>
      <c r="X522" s="107"/>
      <c r="Y522" s="107"/>
      <c r="Z522" s="80"/>
      <c r="AA522" s="108"/>
      <c r="AB522" s="109"/>
      <c r="AC522" s="107"/>
      <c r="AD522" s="107"/>
      <c r="AE522" s="107"/>
      <c r="AF522" s="107"/>
      <c r="AG522" s="107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123"/>
      <c r="CT522" s="123"/>
      <c r="CU522" s="123"/>
      <c r="CV522" s="123"/>
      <c r="CW522" s="123"/>
      <c r="CX522" s="123"/>
      <c r="CY522" s="123"/>
      <c r="CZ522" s="124"/>
      <c r="DA522" s="124"/>
      <c r="DB522" s="124"/>
      <c r="DC522" s="124"/>
      <c r="DD522" s="124"/>
      <c r="DE522" s="124"/>
      <c r="DF522" s="124"/>
      <c r="DG522" s="124"/>
      <c r="DH522" s="124"/>
      <c r="DI522" s="124"/>
      <c r="DJ522" s="124"/>
      <c r="DK522" s="124"/>
      <c r="DL522" s="124"/>
      <c r="DM522" s="124"/>
      <c r="DN522" s="124"/>
      <c r="DO522" s="124"/>
      <c r="DP522" s="124"/>
      <c r="DQ522" s="124"/>
      <c r="DR522" s="124"/>
      <c r="DS522" s="124"/>
      <c r="DT522" s="124"/>
      <c r="DU522" s="124"/>
      <c r="DV522" s="124"/>
      <c r="DW522" s="124"/>
      <c r="DX522" s="124"/>
      <c r="DY522" s="124"/>
      <c r="DZ522" s="124"/>
      <c r="EA522" s="124"/>
      <c r="EB522" s="124"/>
      <c r="EC522" s="124"/>
      <c r="ED522" s="124"/>
      <c r="EE522" s="124"/>
      <c r="EF522" s="124"/>
      <c r="EG522" s="124"/>
      <c r="EH522" s="124"/>
      <c r="EI522" s="124"/>
      <c r="EJ522" s="124"/>
      <c r="EK522" s="124"/>
      <c r="EL522" s="124"/>
      <c r="EM522" s="124"/>
      <c r="EN522" s="124"/>
      <c r="EO522" s="124"/>
      <c r="EP522" s="124"/>
      <c r="EQ522" s="124"/>
      <c r="ER522" s="124"/>
      <c r="ES522" s="124"/>
      <c r="ET522" s="124"/>
      <c r="EU522" s="124"/>
      <c r="EV522" s="124"/>
      <c r="EW522" s="124"/>
      <c r="EX522" s="124"/>
      <c r="EY522" s="124"/>
      <c r="EZ522" s="124"/>
      <c r="FA522" s="124"/>
      <c r="FB522" s="124"/>
      <c r="FC522" s="124"/>
      <c r="FD522" s="124"/>
      <c r="FE522" s="124"/>
      <c r="FF522" s="124"/>
      <c r="FG522" s="124"/>
      <c r="FH522" s="124"/>
      <c r="FI522" s="124"/>
      <c r="FJ522" s="124"/>
      <c r="FK522" s="124"/>
      <c r="FL522" s="124"/>
    </row>
    <row r="523" spans="1:168" s="31" customFormat="1" ht="25.5">
      <c r="A523" s="80">
        <v>152</v>
      </c>
      <c r="B523" s="101" t="s">
        <v>643</v>
      </c>
      <c r="C523" s="80">
        <v>1.1</v>
      </c>
      <c r="D523" s="101">
        <v>16500</v>
      </c>
      <c r="E523" s="80">
        <v>0.275</v>
      </c>
      <c r="F523" s="82">
        <f t="shared" si="12"/>
        <v>25</v>
      </c>
      <c r="G523" s="80">
        <v>0.275</v>
      </c>
      <c r="H523" s="82">
        <f t="shared" si="14"/>
        <v>25</v>
      </c>
      <c r="I523" s="80">
        <v>0.36300000000000004</v>
      </c>
      <c r="J523" s="82">
        <f t="shared" si="15"/>
        <v>33</v>
      </c>
      <c r="K523" s="80"/>
      <c r="L523" s="101"/>
      <c r="M523" s="101"/>
      <c r="N523" s="80"/>
      <c r="O523" s="80"/>
      <c r="P523" s="80"/>
      <c r="Q523" s="80"/>
      <c r="R523" s="80"/>
      <c r="S523" s="80"/>
      <c r="T523" s="103"/>
      <c r="U523" s="80"/>
      <c r="V523" s="136"/>
      <c r="W523" s="136"/>
      <c r="X523" s="107"/>
      <c r="Y523" s="107"/>
      <c r="Z523" s="80"/>
      <c r="AA523" s="108"/>
      <c r="AB523" s="109"/>
      <c r="AC523" s="107"/>
      <c r="AD523" s="107"/>
      <c r="AE523" s="107"/>
      <c r="AF523" s="107"/>
      <c r="AG523" s="107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123"/>
      <c r="CT523" s="123"/>
      <c r="CU523" s="123"/>
      <c r="CV523" s="123"/>
      <c r="CW523" s="123"/>
      <c r="CX523" s="123"/>
      <c r="CY523" s="123"/>
      <c r="CZ523" s="124"/>
      <c r="DA523" s="124"/>
      <c r="DB523" s="124"/>
      <c r="DC523" s="124"/>
      <c r="DD523" s="124"/>
      <c r="DE523" s="124"/>
      <c r="DF523" s="124"/>
      <c r="DG523" s="124"/>
      <c r="DH523" s="124"/>
      <c r="DI523" s="124"/>
      <c r="DJ523" s="124"/>
      <c r="DK523" s="124"/>
      <c r="DL523" s="124"/>
      <c r="DM523" s="124"/>
      <c r="DN523" s="124"/>
      <c r="DO523" s="124"/>
      <c r="DP523" s="124"/>
      <c r="DQ523" s="124"/>
      <c r="DR523" s="124"/>
      <c r="DS523" s="124"/>
      <c r="DT523" s="124"/>
      <c r="DU523" s="124"/>
      <c r="DV523" s="124"/>
      <c r="DW523" s="124"/>
      <c r="DX523" s="124"/>
      <c r="DY523" s="124"/>
      <c r="DZ523" s="124"/>
      <c r="EA523" s="124"/>
      <c r="EB523" s="124"/>
      <c r="EC523" s="124"/>
      <c r="ED523" s="124"/>
      <c r="EE523" s="124"/>
      <c r="EF523" s="124"/>
      <c r="EG523" s="124"/>
      <c r="EH523" s="124"/>
      <c r="EI523" s="124"/>
      <c r="EJ523" s="124"/>
      <c r="EK523" s="124"/>
      <c r="EL523" s="124"/>
      <c r="EM523" s="124"/>
      <c r="EN523" s="124"/>
      <c r="EO523" s="124"/>
      <c r="EP523" s="124"/>
      <c r="EQ523" s="124"/>
      <c r="ER523" s="124"/>
      <c r="ES523" s="124"/>
      <c r="ET523" s="124"/>
      <c r="EU523" s="124"/>
      <c r="EV523" s="124"/>
      <c r="EW523" s="124"/>
      <c r="EX523" s="124"/>
      <c r="EY523" s="124"/>
      <c r="EZ523" s="124"/>
      <c r="FA523" s="124"/>
      <c r="FB523" s="124"/>
      <c r="FC523" s="124"/>
      <c r="FD523" s="124"/>
      <c r="FE523" s="124"/>
      <c r="FF523" s="124"/>
      <c r="FG523" s="124"/>
      <c r="FH523" s="124"/>
      <c r="FI523" s="124"/>
      <c r="FJ523" s="124"/>
      <c r="FK523" s="124"/>
      <c r="FL523" s="124"/>
    </row>
    <row r="524" spans="1:168" s="31" customFormat="1" ht="25.5">
      <c r="A524" s="80">
        <v>153</v>
      </c>
      <c r="B524" s="101" t="s">
        <v>644</v>
      </c>
      <c r="C524" s="80">
        <v>0.76</v>
      </c>
      <c r="D524" s="101">
        <v>10495.6</v>
      </c>
      <c r="E524" s="80">
        <v>0.19</v>
      </c>
      <c r="F524" s="82">
        <f t="shared" si="12"/>
        <v>25</v>
      </c>
      <c r="G524" s="80">
        <v>0.19</v>
      </c>
      <c r="H524" s="82">
        <f t="shared" si="14"/>
        <v>25</v>
      </c>
      <c r="I524" s="80">
        <v>0.2508</v>
      </c>
      <c r="J524" s="82">
        <f t="shared" si="15"/>
        <v>33</v>
      </c>
      <c r="K524" s="80"/>
      <c r="L524" s="101"/>
      <c r="M524" s="101"/>
      <c r="N524" s="80"/>
      <c r="O524" s="80"/>
      <c r="P524" s="80"/>
      <c r="Q524" s="80"/>
      <c r="R524" s="80"/>
      <c r="S524" s="80"/>
      <c r="T524" s="103"/>
      <c r="U524" s="80"/>
      <c r="V524" s="136"/>
      <c r="W524" s="136"/>
      <c r="X524" s="107"/>
      <c r="Y524" s="107"/>
      <c r="Z524" s="80"/>
      <c r="AA524" s="108"/>
      <c r="AB524" s="109"/>
      <c r="AC524" s="107"/>
      <c r="AD524" s="107"/>
      <c r="AE524" s="107"/>
      <c r="AF524" s="107"/>
      <c r="AG524" s="107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123"/>
      <c r="CT524" s="123"/>
      <c r="CU524" s="123"/>
      <c r="CV524" s="123"/>
      <c r="CW524" s="123"/>
      <c r="CX524" s="123"/>
      <c r="CY524" s="123"/>
      <c r="CZ524" s="124"/>
      <c r="DA524" s="124"/>
      <c r="DB524" s="124"/>
      <c r="DC524" s="124"/>
      <c r="DD524" s="124"/>
      <c r="DE524" s="124"/>
      <c r="DF524" s="124"/>
      <c r="DG524" s="124"/>
      <c r="DH524" s="124"/>
      <c r="DI524" s="124"/>
      <c r="DJ524" s="124"/>
      <c r="DK524" s="124"/>
      <c r="DL524" s="124"/>
      <c r="DM524" s="124"/>
      <c r="DN524" s="124"/>
      <c r="DO524" s="124"/>
      <c r="DP524" s="124"/>
      <c r="DQ524" s="124"/>
      <c r="DR524" s="124"/>
      <c r="DS524" s="124"/>
      <c r="DT524" s="124"/>
      <c r="DU524" s="124"/>
      <c r="DV524" s="124"/>
      <c r="DW524" s="124"/>
      <c r="DX524" s="124"/>
      <c r="DY524" s="124"/>
      <c r="DZ524" s="124"/>
      <c r="EA524" s="124"/>
      <c r="EB524" s="124"/>
      <c r="EC524" s="124"/>
      <c r="ED524" s="124"/>
      <c r="EE524" s="124"/>
      <c r="EF524" s="124"/>
      <c r="EG524" s="124"/>
      <c r="EH524" s="124"/>
      <c r="EI524" s="124"/>
      <c r="EJ524" s="124"/>
      <c r="EK524" s="124"/>
      <c r="EL524" s="124"/>
      <c r="EM524" s="124"/>
      <c r="EN524" s="124"/>
      <c r="EO524" s="124"/>
      <c r="EP524" s="124"/>
      <c r="EQ524" s="124"/>
      <c r="ER524" s="124"/>
      <c r="ES524" s="124"/>
      <c r="ET524" s="124"/>
      <c r="EU524" s="124"/>
      <c r="EV524" s="124"/>
      <c r="EW524" s="124"/>
      <c r="EX524" s="124"/>
      <c r="EY524" s="124"/>
      <c r="EZ524" s="124"/>
      <c r="FA524" s="124"/>
      <c r="FB524" s="124"/>
      <c r="FC524" s="124"/>
      <c r="FD524" s="124"/>
      <c r="FE524" s="124"/>
      <c r="FF524" s="124"/>
      <c r="FG524" s="124"/>
      <c r="FH524" s="124"/>
      <c r="FI524" s="124"/>
      <c r="FJ524" s="124"/>
      <c r="FK524" s="124"/>
      <c r="FL524" s="124"/>
    </row>
    <row r="525" spans="1:168" s="31" customFormat="1" ht="12.75">
      <c r="A525" s="80">
        <v>154</v>
      </c>
      <c r="B525" s="101" t="s">
        <v>645</v>
      </c>
      <c r="C525" s="80">
        <v>0.38</v>
      </c>
      <c r="D525" s="101">
        <v>2348.4</v>
      </c>
      <c r="E525" s="80">
        <v>0.095</v>
      </c>
      <c r="F525" s="82">
        <f t="shared" si="12"/>
        <v>25</v>
      </c>
      <c r="G525" s="80">
        <v>0.095</v>
      </c>
      <c r="H525" s="82">
        <f t="shared" si="14"/>
        <v>25</v>
      </c>
      <c r="I525" s="80">
        <v>0.1254</v>
      </c>
      <c r="J525" s="82">
        <f t="shared" si="15"/>
        <v>33</v>
      </c>
      <c r="K525" s="80"/>
      <c r="L525" s="101"/>
      <c r="M525" s="101"/>
      <c r="N525" s="80"/>
      <c r="O525" s="80"/>
      <c r="P525" s="80"/>
      <c r="Q525" s="80"/>
      <c r="R525" s="80"/>
      <c r="S525" s="80"/>
      <c r="T525" s="103"/>
      <c r="U525" s="80"/>
      <c r="V525" s="136"/>
      <c r="W525" s="136"/>
      <c r="X525" s="107"/>
      <c r="Y525" s="107"/>
      <c r="Z525" s="80"/>
      <c r="AA525" s="108"/>
      <c r="AB525" s="109"/>
      <c r="AC525" s="107"/>
      <c r="AD525" s="107"/>
      <c r="AE525" s="107"/>
      <c r="AF525" s="107"/>
      <c r="AG525" s="107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123"/>
      <c r="CT525" s="123"/>
      <c r="CU525" s="123"/>
      <c r="CV525" s="123"/>
      <c r="CW525" s="123"/>
      <c r="CX525" s="123"/>
      <c r="CY525" s="123"/>
      <c r="CZ525" s="124"/>
      <c r="DA525" s="124"/>
      <c r="DB525" s="124"/>
      <c r="DC525" s="124"/>
      <c r="DD525" s="124"/>
      <c r="DE525" s="124"/>
      <c r="DF525" s="124"/>
      <c r="DG525" s="124"/>
      <c r="DH525" s="124"/>
      <c r="DI525" s="124"/>
      <c r="DJ525" s="124"/>
      <c r="DK525" s="124"/>
      <c r="DL525" s="124"/>
      <c r="DM525" s="124"/>
      <c r="DN525" s="124"/>
      <c r="DO525" s="124"/>
      <c r="DP525" s="124"/>
      <c r="DQ525" s="124"/>
      <c r="DR525" s="124"/>
      <c r="DS525" s="124"/>
      <c r="DT525" s="124"/>
      <c r="DU525" s="124"/>
      <c r="DV525" s="124"/>
      <c r="DW525" s="124"/>
      <c r="DX525" s="124"/>
      <c r="DY525" s="124"/>
      <c r="DZ525" s="124"/>
      <c r="EA525" s="124"/>
      <c r="EB525" s="124"/>
      <c r="EC525" s="124"/>
      <c r="ED525" s="124"/>
      <c r="EE525" s="124"/>
      <c r="EF525" s="124"/>
      <c r="EG525" s="124"/>
      <c r="EH525" s="124"/>
      <c r="EI525" s="124"/>
      <c r="EJ525" s="124"/>
      <c r="EK525" s="124"/>
      <c r="EL525" s="124"/>
      <c r="EM525" s="124"/>
      <c r="EN525" s="124"/>
      <c r="EO525" s="124"/>
      <c r="EP525" s="124"/>
      <c r="EQ525" s="124"/>
      <c r="ER525" s="124"/>
      <c r="ES525" s="124"/>
      <c r="ET525" s="124"/>
      <c r="EU525" s="124"/>
      <c r="EV525" s="124"/>
      <c r="EW525" s="124"/>
      <c r="EX525" s="124"/>
      <c r="EY525" s="124"/>
      <c r="EZ525" s="124"/>
      <c r="FA525" s="124"/>
      <c r="FB525" s="124"/>
      <c r="FC525" s="124"/>
      <c r="FD525" s="124"/>
      <c r="FE525" s="124"/>
      <c r="FF525" s="124"/>
      <c r="FG525" s="124"/>
      <c r="FH525" s="124"/>
      <c r="FI525" s="124"/>
      <c r="FJ525" s="124"/>
      <c r="FK525" s="124"/>
      <c r="FL525" s="124"/>
    </row>
    <row r="526" spans="1:168" s="31" customFormat="1" ht="25.5">
      <c r="A526" s="80">
        <v>155</v>
      </c>
      <c r="B526" s="101" t="s">
        <v>646</v>
      </c>
      <c r="C526" s="80">
        <v>0.49</v>
      </c>
      <c r="D526" s="101">
        <v>4111.1</v>
      </c>
      <c r="E526" s="80">
        <v>0.123</v>
      </c>
      <c r="F526" s="82">
        <f t="shared" si="12"/>
        <v>25.102040816326532</v>
      </c>
      <c r="G526" s="80">
        <v>0.123</v>
      </c>
      <c r="H526" s="82">
        <f t="shared" si="14"/>
        <v>25.102040816326532</v>
      </c>
      <c r="I526" s="80">
        <v>0.16169999999999998</v>
      </c>
      <c r="J526" s="82">
        <f t="shared" si="15"/>
        <v>32.99999999999999</v>
      </c>
      <c r="K526" s="80"/>
      <c r="L526" s="101"/>
      <c r="M526" s="101"/>
      <c r="N526" s="80"/>
      <c r="O526" s="80"/>
      <c r="P526" s="80"/>
      <c r="Q526" s="80"/>
      <c r="R526" s="80"/>
      <c r="S526" s="80"/>
      <c r="T526" s="103"/>
      <c r="U526" s="80"/>
      <c r="V526" s="136"/>
      <c r="W526" s="136"/>
      <c r="X526" s="107"/>
      <c r="Y526" s="107"/>
      <c r="Z526" s="80"/>
      <c r="AA526" s="108"/>
      <c r="AB526" s="109"/>
      <c r="AC526" s="107"/>
      <c r="AD526" s="107"/>
      <c r="AE526" s="107"/>
      <c r="AF526" s="107"/>
      <c r="AG526" s="107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123"/>
      <c r="CT526" s="123"/>
      <c r="CU526" s="123"/>
      <c r="CV526" s="123"/>
      <c r="CW526" s="123"/>
      <c r="CX526" s="123"/>
      <c r="CY526" s="123"/>
      <c r="CZ526" s="124"/>
      <c r="DA526" s="124"/>
      <c r="DB526" s="124"/>
      <c r="DC526" s="124"/>
      <c r="DD526" s="124"/>
      <c r="DE526" s="124"/>
      <c r="DF526" s="124"/>
      <c r="DG526" s="124"/>
      <c r="DH526" s="124"/>
      <c r="DI526" s="124"/>
      <c r="DJ526" s="124"/>
      <c r="DK526" s="124"/>
      <c r="DL526" s="124"/>
      <c r="DM526" s="124"/>
      <c r="DN526" s="124"/>
      <c r="DO526" s="124"/>
      <c r="DP526" s="124"/>
      <c r="DQ526" s="124"/>
      <c r="DR526" s="124"/>
      <c r="DS526" s="124"/>
      <c r="DT526" s="124"/>
      <c r="DU526" s="124"/>
      <c r="DV526" s="124"/>
      <c r="DW526" s="124"/>
      <c r="DX526" s="124"/>
      <c r="DY526" s="124"/>
      <c r="DZ526" s="124"/>
      <c r="EA526" s="124"/>
      <c r="EB526" s="124"/>
      <c r="EC526" s="124"/>
      <c r="ED526" s="124"/>
      <c r="EE526" s="124"/>
      <c r="EF526" s="124"/>
      <c r="EG526" s="124"/>
      <c r="EH526" s="124"/>
      <c r="EI526" s="124"/>
      <c r="EJ526" s="124"/>
      <c r="EK526" s="124"/>
      <c r="EL526" s="124"/>
      <c r="EM526" s="124"/>
      <c r="EN526" s="124"/>
      <c r="EO526" s="124"/>
      <c r="EP526" s="124"/>
      <c r="EQ526" s="124"/>
      <c r="ER526" s="124"/>
      <c r="ES526" s="124"/>
      <c r="ET526" s="124"/>
      <c r="EU526" s="124"/>
      <c r="EV526" s="124"/>
      <c r="EW526" s="124"/>
      <c r="EX526" s="124"/>
      <c r="EY526" s="124"/>
      <c r="EZ526" s="124"/>
      <c r="FA526" s="124"/>
      <c r="FB526" s="124"/>
      <c r="FC526" s="124"/>
      <c r="FD526" s="124"/>
      <c r="FE526" s="124"/>
      <c r="FF526" s="124"/>
      <c r="FG526" s="124"/>
      <c r="FH526" s="124"/>
      <c r="FI526" s="124"/>
      <c r="FJ526" s="124"/>
      <c r="FK526" s="124"/>
      <c r="FL526" s="124"/>
    </row>
    <row r="527" spans="1:168" s="31" customFormat="1" ht="25.5">
      <c r="A527" s="80">
        <v>156</v>
      </c>
      <c r="B527" s="101" t="s">
        <v>647</v>
      </c>
      <c r="C527" s="80">
        <v>1.238</v>
      </c>
      <c r="D527" s="101">
        <v>34144.04</v>
      </c>
      <c r="E527" s="80">
        <v>0.31</v>
      </c>
      <c r="F527" s="82">
        <f t="shared" si="12"/>
        <v>25.040387722132472</v>
      </c>
      <c r="G527" s="80">
        <v>0.31</v>
      </c>
      <c r="H527" s="82">
        <f t="shared" si="14"/>
        <v>25.040387722132472</v>
      </c>
      <c r="I527" s="80">
        <v>0.40854</v>
      </c>
      <c r="J527" s="82">
        <f t="shared" si="15"/>
        <v>33</v>
      </c>
      <c r="K527" s="80"/>
      <c r="L527" s="101"/>
      <c r="M527" s="101"/>
      <c r="N527" s="80"/>
      <c r="O527" s="80"/>
      <c r="P527" s="80"/>
      <c r="Q527" s="80"/>
      <c r="R527" s="80"/>
      <c r="S527" s="80"/>
      <c r="T527" s="103"/>
      <c r="U527" s="80"/>
      <c r="V527" s="136"/>
      <c r="W527" s="136"/>
      <c r="X527" s="107"/>
      <c r="Y527" s="107"/>
      <c r="Z527" s="80"/>
      <c r="AA527" s="108"/>
      <c r="AB527" s="109"/>
      <c r="AC527" s="107"/>
      <c r="AD527" s="107"/>
      <c r="AE527" s="107"/>
      <c r="AF527" s="107"/>
      <c r="AG527" s="107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123"/>
      <c r="CT527" s="123"/>
      <c r="CU527" s="123"/>
      <c r="CV527" s="123"/>
      <c r="CW527" s="123"/>
      <c r="CX527" s="123"/>
      <c r="CY527" s="123"/>
      <c r="CZ527" s="124"/>
      <c r="DA527" s="124"/>
      <c r="DB527" s="124"/>
      <c r="DC527" s="124"/>
      <c r="DD527" s="124"/>
      <c r="DE527" s="124"/>
      <c r="DF527" s="124"/>
      <c r="DG527" s="124"/>
      <c r="DH527" s="124"/>
      <c r="DI527" s="124"/>
      <c r="DJ527" s="124"/>
      <c r="DK527" s="124"/>
      <c r="DL527" s="124"/>
      <c r="DM527" s="124"/>
      <c r="DN527" s="124"/>
      <c r="DO527" s="124"/>
      <c r="DP527" s="124"/>
      <c r="DQ527" s="124"/>
      <c r="DR527" s="124"/>
      <c r="DS527" s="124"/>
      <c r="DT527" s="124"/>
      <c r="DU527" s="124"/>
      <c r="DV527" s="124"/>
      <c r="DW527" s="124"/>
      <c r="DX527" s="124"/>
      <c r="DY527" s="124"/>
      <c r="DZ527" s="124"/>
      <c r="EA527" s="124"/>
      <c r="EB527" s="124"/>
      <c r="EC527" s="124"/>
      <c r="ED527" s="124"/>
      <c r="EE527" s="124"/>
      <c r="EF527" s="124"/>
      <c r="EG527" s="124"/>
      <c r="EH527" s="124"/>
      <c r="EI527" s="124"/>
      <c r="EJ527" s="124"/>
      <c r="EK527" s="124"/>
      <c r="EL527" s="124"/>
      <c r="EM527" s="124"/>
      <c r="EN527" s="124"/>
      <c r="EO527" s="124"/>
      <c r="EP527" s="124"/>
      <c r="EQ527" s="124"/>
      <c r="ER527" s="124"/>
      <c r="ES527" s="124"/>
      <c r="ET527" s="124"/>
      <c r="EU527" s="124"/>
      <c r="EV527" s="124"/>
      <c r="EW527" s="124"/>
      <c r="EX527" s="124"/>
      <c r="EY527" s="124"/>
      <c r="EZ527" s="124"/>
      <c r="FA527" s="124"/>
      <c r="FB527" s="124"/>
      <c r="FC527" s="124"/>
      <c r="FD527" s="124"/>
      <c r="FE527" s="124"/>
      <c r="FF527" s="124"/>
      <c r="FG527" s="124"/>
      <c r="FH527" s="124"/>
      <c r="FI527" s="124"/>
      <c r="FJ527" s="124"/>
      <c r="FK527" s="124"/>
      <c r="FL527" s="124"/>
    </row>
    <row r="528" spans="1:168" s="31" customFormat="1" ht="25.5">
      <c r="A528" s="80">
        <v>157</v>
      </c>
      <c r="B528" s="101" t="s">
        <v>648</v>
      </c>
      <c r="C528" s="80">
        <v>1.3</v>
      </c>
      <c r="D528" s="101">
        <v>10998</v>
      </c>
      <c r="E528" s="80">
        <v>0.325</v>
      </c>
      <c r="F528" s="82">
        <f t="shared" si="12"/>
        <v>25</v>
      </c>
      <c r="G528" s="80">
        <v>0.325</v>
      </c>
      <c r="H528" s="82">
        <f t="shared" si="14"/>
        <v>25</v>
      </c>
      <c r="I528" s="80">
        <v>0.429</v>
      </c>
      <c r="J528" s="82">
        <f t="shared" si="15"/>
        <v>32.99999999999999</v>
      </c>
      <c r="K528" s="80"/>
      <c r="L528" s="101"/>
      <c r="M528" s="101"/>
      <c r="N528" s="80"/>
      <c r="O528" s="80"/>
      <c r="P528" s="80"/>
      <c r="Q528" s="80"/>
      <c r="R528" s="80"/>
      <c r="S528" s="80"/>
      <c r="T528" s="103"/>
      <c r="U528" s="80"/>
      <c r="V528" s="136"/>
      <c r="W528" s="136"/>
      <c r="X528" s="107"/>
      <c r="Y528" s="107"/>
      <c r="Z528" s="80"/>
      <c r="AA528" s="108"/>
      <c r="AB528" s="109"/>
      <c r="AC528" s="107"/>
      <c r="AD528" s="107"/>
      <c r="AE528" s="107"/>
      <c r="AF528" s="107"/>
      <c r="AG528" s="107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123"/>
      <c r="CT528" s="123"/>
      <c r="CU528" s="123"/>
      <c r="CV528" s="123"/>
      <c r="CW528" s="123"/>
      <c r="CX528" s="123"/>
      <c r="CY528" s="123"/>
      <c r="CZ528" s="124"/>
      <c r="DA528" s="124"/>
      <c r="DB528" s="124"/>
      <c r="DC528" s="124"/>
      <c r="DD528" s="124"/>
      <c r="DE528" s="124"/>
      <c r="DF528" s="124"/>
      <c r="DG528" s="124"/>
      <c r="DH528" s="124"/>
      <c r="DI528" s="124"/>
      <c r="DJ528" s="124"/>
      <c r="DK528" s="124"/>
      <c r="DL528" s="124"/>
      <c r="DM528" s="124"/>
      <c r="DN528" s="124"/>
      <c r="DO528" s="124"/>
      <c r="DP528" s="124"/>
      <c r="DQ528" s="124"/>
      <c r="DR528" s="124"/>
      <c r="DS528" s="124"/>
      <c r="DT528" s="124"/>
      <c r="DU528" s="124"/>
      <c r="DV528" s="124"/>
      <c r="DW528" s="124"/>
      <c r="DX528" s="124"/>
      <c r="DY528" s="124"/>
      <c r="DZ528" s="124"/>
      <c r="EA528" s="124"/>
      <c r="EB528" s="124"/>
      <c r="EC528" s="124"/>
      <c r="ED528" s="124"/>
      <c r="EE528" s="124"/>
      <c r="EF528" s="124"/>
      <c r="EG528" s="124"/>
      <c r="EH528" s="124"/>
      <c r="EI528" s="124"/>
      <c r="EJ528" s="124"/>
      <c r="EK528" s="124"/>
      <c r="EL528" s="124"/>
      <c r="EM528" s="124"/>
      <c r="EN528" s="124"/>
      <c r="EO528" s="124"/>
      <c r="EP528" s="124"/>
      <c r="EQ528" s="124"/>
      <c r="ER528" s="124"/>
      <c r="ES528" s="124"/>
      <c r="ET528" s="124"/>
      <c r="EU528" s="124"/>
      <c r="EV528" s="124"/>
      <c r="EW528" s="124"/>
      <c r="EX528" s="124"/>
      <c r="EY528" s="124"/>
      <c r="EZ528" s="124"/>
      <c r="FA528" s="124"/>
      <c r="FB528" s="124"/>
      <c r="FC528" s="124"/>
      <c r="FD528" s="124"/>
      <c r="FE528" s="124"/>
      <c r="FF528" s="124"/>
      <c r="FG528" s="124"/>
      <c r="FH528" s="124"/>
      <c r="FI528" s="124"/>
      <c r="FJ528" s="124"/>
      <c r="FK528" s="124"/>
      <c r="FL528" s="124"/>
    </row>
    <row r="529" spans="1:168" s="31" customFormat="1" ht="25.5">
      <c r="A529" s="80">
        <v>158</v>
      </c>
      <c r="B529" s="101" t="s">
        <v>649</v>
      </c>
      <c r="C529" s="80">
        <v>0.688</v>
      </c>
      <c r="D529" s="101">
        <v>6391.52</v>
      </c>
      <c r="E529" s="80">
        <v>0.172</v>
      </c>
      <c r="F529" s="82">
        <f t="shared" si="12"/>
        <v>25</v>
      </c>
      <c r="G529" s="80">
        <v>0.172</v>
      </c>
      <c r="H529" s="82">
        <f t="shared" si="14"/>
        <v>25</v>
      </c>
      <c r="I529" s="80">
        <v>0.22703999999999996</v>
      </c>
      <c r="J529" s="82">
        <f t="shared" si="15"/>
        <v>32.99999999999999</v>
      </c>
      <c r="K529" s="80"/>
      <c r="L529" s="101"/>
      <c r="M529" s="101"/>
      <c r="N529" s="80"/>
      <c r="O529" s="80"/>
      <c r="P529" s="80"/>
      <c r="Q529" s="80"/>
      <c r="R529" s="80"/>
      <c r="S529" s="80"/>
      <c r="T529" s="103"/>
      <c r="U529" s="80"/>
      <c r="V529" s="136"/>
      <c r="W529" s="136"/>
      <c r="X529" s="107"/>
      <c r="Y529" s="107"/>
      <c r="Z529" s="80"/>
      <c r="AA529" s="108"/>
      <c r="AB529" s="109"/>
      <c r="AC529" s="107"/>
      <c r="AD529" s="107"/>
      <c r="AE529" s="107"/>
      <c r="AF529" s="107"/>
      <c r="AG529" s="107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123"/>
      <c r="CT529" s="123"/>
      <c r="CU529" s="123"/>
      <c r="CV529" s="123"/>
      <c r="CW529" s="123"/>
      <c r="CX529" s="123"/>
      <c r="CY529" s="123"/>
      <c r="CZ529" s="124"/>
      <c r="DA529" s="124"/>
      <c r="DB529" s="124"/>
      <c r="DC529" s="124"/>
      <c r="DD529" s="124"/>
      <c r="DE529" s="124"/>
      <c r="DF529" s="124"/>
      <c r="DG529" s="124"/>
      <c r="DH529" s="124"/>
      <c r="DI529" s="124"/>
      <c r="DJ529" s="124"/>
      <c r="DK529" s="124"/>
      <c r="DL529" s="124"/>
      <c r="DM529" s="124"/>
      <c r="DN529" s="124"/>
      <c r="DO529" s="124"/>
      <c r="DP529" s="124"/>
      <c r="DQ529" s="124"/>
      <c r="DR529" s="124"/>
      <c r="DS529" s="124"/>
      <c r="DT529" s="124"/>
      <c r="DU529" s="124"/>
      <c r="DV529" s="124"/>
      <c r="DW529" s="124"/>
      <c r="DX529" s="124"/>
      <c r="DY529" s="124"/>
      <c r="DZ529" s="124"/>
      <c r="EA529" s="124"/>
      <c r="EB529" s="124"/>
      <c r="EC529" s="124"/>
      <c r="ED529" s="124"/>
      <c r="EE529" s="124"/>
      <c r="EF529" s="124"/>
      <c r="EG529" s="124"/>
      <c r="EH529" s="124"/>
      <c r="EI529" s="124"/>
      <c r="EJ529" s="124"/>
      <c r="EK529" s="124"/>
      <c r="EL529" s="124"/>
      <c r="EM529" s="124"/>
      <c r="EN529" s="124"/>
      <c r="EO529" s="124"/>
      <c r="EP529" s="124"/>
      <c r="EQ529" s="124"/>
      <c r="ER529" s="124"/>
      <c r="ES529" s="124"/>
      <c r="ET529" s="124"/>
      <c r="EU529" s="124"/>
      <c r="EV529" s="124"/>
      <c r="EW529" s="124"/>
      <c r="EX529" s="124"/>
      <c r="EY529" s="124"/>
      <c r="EZ529" s="124"/>
      <c r="FA529" s="124"/>
      <c r="FB529" s="124"/>
      <c r="FC529" s="124"/>
      <c r="FD529" s="124"/>
      <c r="FE529" s="124"/>
      <c r="FF529" s="124"/>
      <c r="FG529" s="124"/>
      <c r="FH529" s="124"/>
      <c r="FI529" s="124"/>
      <c r="FJ529" s="124"/>
      <c r="FK529" s="124"/>
      <c r="FL529" s="124"/>
    </row>
    <row r="530" spans="1:168" s="31" customFormat="1" ht="25.5">
      <c r="A530" s="80">
        <v>159</v>
      </c>
      <c r="B530" s="110" t="s">
        <v>771</v>
      </c>
      <c r="C530" s="80">
        <v>0.562</v>
      </c>
      <c r="D530" s="101">
        <v>8587.36</v>
      </c>
      <c r="E530" s="80">
        <v>0.14</v>
      </c>
      <c r="F530" s="82">
        <f t="shared" si="12"/>
        <v>24.91103202846975</v>
      </c>
      <c r="G530" s="80">
        <v>0.14</v>
      </c>
      <c r="H530" s="82">
        <f t="shared" si="14"/>
        <v>24.91103202846975</v>
      </c>
      <c r="I530" s="80">
        <v>0.18546000000000004</v>
      </c>
      <c r="J530" s="82">
        <f t="shared" si="15"/>
        <v>33</v>
      </c>
      <c r="K530" s="80"/>
      <c r="L530" s="101"/>
      <c r="M530" s="101"/>
      <c r="N530" s="80"/>
      <c r="O530" s="80"/>
      <c r="P530" s="80"/>
      <c r="Q530" s="80"/>
      <c r="R530" s="80"/>
      <c r="S530" s="80"/>
      <c r="T530" s="103"/>
      <c r="U530" s="80"/>
      <c r="V530" s="136"/>
      <c r="W530" s="136"/>
      <c r="X530" s="107" t="s">
        <v>772</v>
      </c>
      <c r="Y530" s="134" t="s">
        <v>739</v>
      </c>
      <c r="Z530" s="134" t="s">
        <v>397</v>
      </c>
      <c r="AA530" s="134">
        <v>1.16</v>
      </c>
      <c r="AB530" s="134"/>
      <c r="AC530" s="134">
        <f>AD530*AA530/1000000</f>
        <v>8.599999879999999</v>
      </c>
      <c r="AD530" s="134">
        <v>7413793</v>
      </c>
      <c r="AE530" s="134"/>
      <c r="AF530" s="134"/>
      <c r="AG530" s="107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123"/>
      <c r="CT530" s="123"/>
      <c r="CU530" s="123"/>
      <c r="CV530" s="123"/>
      <c r="CW530" s="123"/>
      <c r="CX530" s="123"/>
      <c r="CY530" s="123"/>
      <c r="CZ530" s="124"/>
      <c r="DA530" s="124"/>
      <c r="DB530" s="124"/>
      <c r="DC530" s="124"/>
      <c r="DD530" s="124"/>
      <c r="DE530" s="124"/>
      <c r="DF530" s="124"/>
      <c r="DG530" s="124"/>
      <c r="DH530" s="124"/>
      <c r="DI530" s="124"/>
      <c r="DJ530" s="124"/>
      <c r="DK530" s="124"/>
      <c r="DL530" s="124"/>
      <c r="DM530" s="124"/>
      <c r="DN530" s="124"/>
      <c r="DO530" s="124"/>
      <c r="DP530" s="124"/>
      <c r="DQ530" s="124"/>
      <c r="DR530" s="124"/>
      <c r="DS530" s="124"/>
      <c r="DT530" s="124"/>
      <c r="DU530" s="124"/>
      <c r="DV530" s="124"/>
      <c r="DW530" s="124"/>
      <c r="DX530" s="124"/>
      <c r="DY530" s="124"/>
      <c r="DZ530" s="124"/>
      <c r="EA530" s="124"/>
      <c r="EB530" s="124"/>
      <c r="EC530" s="124"/>
      <c r="ED530" s="124"/>
      <c r="EE530" s="124"/>
      <c r="EF530" s="124"/>
      <c r="EG530" s="124"/>
      <c r="EH530" s="124"/>
      <c r="EI530" s="124"/>
      <c r="EJ530" s="124"/>
      <c r="EK530" s="124"/>
      <c r="EL530" s="124"/>
      <c r="EM530" s="124"/>
      <c r="EN530" s="124"/>
      <c r="EO530" s="124"/>
      <c r="EP530" s="124"/>
      <c r="EQ530" s="124"/>
      <c r="ER530" s="124"/>
      <c r="ES530" s="124"/>
      <c r="ET530" s="124"/>
      <c r="EU530" s="124"/>
      <c r="EV530" s="124"/>
      <c r="EW530" s="124"/>
      <c r="EX530" s="124"/>
      <c r="EY530" s="124"/>
      <c r="EZ530" s="124"/>
      <c r="FA530" s="124"/>
      <c r="FB530" s="124"/>
      <c r="FC530" s="124"/>
      <c r="FD530" s="124"/>
      <c r="FE530" s="124"/>
      <c r="FF530" s="124"/>
      <c r="FG530" s="124"/>
      <c r="FH530" s="124"/>
      <c r="FI530" s="124"/>
      <c r="FJ530" s="124"/>
      <c r="FK530" s="124"/>
      <c r="FL530" s="124"/>
    </row>
    <row r="531" spans="1:168" s="31" customFormat="1" ht="25.5">
      <c r="A531" s="80">
        <v>160</v>
      </c>
      <c r="B531" s="101" t="s">
        <v>651</v>
      </c>
      <c r="C531" s="80">
        <v>0.856</v>
      </c>
      <c r="D531" s="101">
        <v>10357.6</v>
      </c>
      <c r="E531" s="80">
        <v>0.214</v>
      </c>
      <c r="F531" s="82">
        <f t="shared" si="12"/>
        <v>25</v>
      </c>
      <c r="G531" s="80">
        <v>0.214</v>
      </c>
      <c r="H531" s="82">
        <f t="shared" si="14"/>
        <v>25</v>
      </c>
      <c r="I531" s="80">
        <v>0.28248</v>
      </c>
      <c r="J531" s="82">
        <f t="shared" si="15"/>
        <v>33</v>
      </c>
      <c r="K531" s="80"/>
      <c r="L531" s="101"/>
      <c r="M531" s="101"/>
      <c r="N531" s="80"/>
      <c r="O531" s="80"/>
      <c r="P531" s="80"/>
      <c r="Q531" s="80"/>
      <c r="R531" s="80"/>
      <c r="S531" s="80"/>
      <c r="T531" s="103"/>
      <c r="U531" s="80"/>
      <c r="V531" s="136"/>
      <c r="W531" s="136"/>
      <c r="X531" s="107"/>
      <c r="Y531" s="107"/>
      <c r="Z531" s="80"/>
      <c r="AA531" s="108"/>
      <c r="AB531" s="109"/>
      <c r="AC531" s="107"/>
      <c r="AD531" s="107"/>
      <c r="AE531" s="107"/>
      <c r="AF531" s="107"/>
      <c r="AG531" s="107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123"/>
      <c r="CT531" s="123"/>
      <c r="CU531" s="123"/>
      <c r="CV531" s="123"/>
      <c r="CW531" s="123"/>
      <c r="CX531" s="123"/>
      <c r="CY531" s="123"/>
      <c r="CZ531" s="124"/>
      <c r="DA531" s="124"/>
      <c r="DB531" s="124"/>
      <c r="DC531" s="124"/>
      <c r="DD531" s="124"/>
      <c r="DE531" s="124"/>
      <c r="DF531" s="124"/>
      <c r="DG531" s="124"/>
      <c r="DH531" s="124"/>
      <c r="DI531" s="124"/>
      <c r="DJ531" s="124"/>
      <c r="DK531" s="124"/>
      <c r="DL531" s="124"/>
      <c r="DM531" s="124"/>
      <c r="DN531" s="124"/>
      <c r="DO531" s="124"/>
      <c r="DP531" s="124"/>
      <c r="DQ531" s="124"/>
      <c r="DR531" s="124"/>
      <c r="DS531" s="124"/>
      <c r="DT531" s="124"/>
      <c r="DU531" s="124"/>
      <c r="DV531" s="124"/>
      <c r="DW531" s="124"/>
      <c r="DX531" s="124"/>
      <c r="DY531" s="124"/>
      <c r="DZ531" s="124"/>
      <c r="EA531" s="124"/>
      <c r="EB531" s="124"/>
      <c r="EC531" s="124"/>
      <c r="ED531" s="124"/>
      <c r="EE531" s="124"/>
      <c r="EF531" s="124"/>
      <c r="EG531" s="124"/>
      <c r="EH531" s="124"/>
      <c r="EI531" s="124"/>
      <c r="EJ531" s="124"/>
      <c r="EK531" s="124"/>
      <c r="EL531" s="124"/>
      <c r="EM531" s="124"/>
      <c r="EN531" s="124"/>
      <c r="EO531" s="124"/>
      <c r="EP531" s="124"/>
      <c r="EQ531" s="124"/>
      <c r="ER531" s="124"/>
      <c r="ES531" s="124"/>
      <c r="ET531" s="124"/>
      <c r="EU531" s="124"/>
      <c r="EV531" s="124"/>
      <c r="EW531" s="124"/>
      <c r="EX531" s="124"/>
      <c r="EY531" s="124"/>
      <c r="EZ531" s="124"/>
      <c r="FA531" s="124"/>
      <c r="FB531" s="124"/>
      <c r="FC531" s="124"/>
      <c r="FD531" s="124"/>
      <c r="FE531" s="124"/>
      <c r="FF531" s="124"/>
      <c r="FG531" s="124"/>
      <c r="FH531" s="124"/>
      <c r="FI531" s="124"/>
      <c r="FJ531" s="124"/>
      <c r="FK531" s="124"/>
      <c r="FL531" s="124"/>
    </row>
    <row r="532" spans="1:168" s="31" customFormat="1" ht="25.5">
      <c r="A532" s="80">
        <v>161</v>
      </c>
      <c r="B532" s="101" t="s">
        <v>652</v>
      </c>
      <c r="C532" s="80">
        <v>0.18</v>
      </c>
      <c r="D532" s="101">
        <v>1488.6</v>
      </c>
      <c r="E532" s="80">
        <v>0.045</v>
      </c>
      <c r="F532" s="82">
        <f t="shared" si="12"/>
        <v>25</v>
      </c>
      <c r="G532" s="80">
        <v>0.045</v>
      </c>
      <c r="H532" s="82">
        <f t="shared" si="14"/>
        <v>25</v>
      </c>
      <c r="I532" s="80">
        <v>0.059399999999999994</v>
      </c>
      <c r="J532" s="82">
        <f t="shared" si="15"/>
        <v>32.99999999999999</v>
      </c>
      <c r="K532" s="80"/>
      <c r="L532" s="101"/>
      <c r="M532" s="101"/>
      <c r="N532" s="80"/>
      <c r="O532" s="80"/>
      <c r="P532" s="80"/>
      <c r="Q532" s="80"/>
      <c r="R532" s="80"/>
      <c r="S532" s="80"/>
      <c r="T532" s="103"/>
      <c r="U532" s="80"/>
      <c r="V532" s="136"/>
      <c r="W532" s="136"/>
      <c r="X532" s="107"/>
      <c r="Y532" s="107"/>
      <c r="Z532" s="80"/>
      <c r="AA532" s="108"/>
      <c r="AB532" s="109"/>
      <c r="AC532" s="107"/>
      <c r="AD532" s="107"/>
      <c r="AE532" s="107"/>
      <c r="AF532" s="107"/>
      <c r="AG532" s="107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123"/>
      <c r="CT532" s="123"/>
      <c r="CU532" s="123"/>
      <c r="CV532" s="123"/>
      <c r="CW532" s="123"/>
      <c r="CX532" s="123"/>
      <c r="CY532" s="123"/>
      <c r="CZ532" s="124"/>
      <c r="DA532" s="124"/>
      <c r="DB532" s="124"/>
      <c r="DC532" s="124"/>
      <c r="DD532" s="124"/>
      <c r="DE532" s="124"/>
      <c r="DF532" s="124"/>
      <c r="DG532" s="124"/>
      <c r="DH532" s="124"/>
      <c r="DI532" s="124"/>
      <c r="DJ532" s="124"/>
      <c r="DK532" s="124"/>
      <c r="DL532" s="124"/>
      <c r="DM532" s="124"/>
      <c r="DN532" s="124"/>
      <c r="DO532" s="124"/>
      <c r="DP532" s="124"/>
      <c r="DQ532" s="124"/>
      <c r="DR532" s="124"/>
      <c r="DS532" s="124"/>
      <c r="DT532" s="124"/>
      <c r="DU532" s="124"/>
      <c r="DV532" s="124"/>
      <c r="DW532" s="124"/>
      <c r="DX532" s="124"/>
      <c r="DY532" s="124"/>
      <c r="DZ532" s="124"/>
      <c r="EA532" s="124"/>
      <c r="EB532" s="124"/>
      <c r="EC532" s="124"/>
      <c r="ED532" s="124"/>
      <c r="EE532" s="124"/>
      <c r="EF532" s="124"/>
      <c r="EG532" s="124"/>
      <c r="EH532" s="124"/>
      <c r="EI532" s="124"/>
      <c r="EJ532" s="124"/>
      <c r="EK532" s="124"/>
      <c r="EL532" s="124"/>
      <c r="EM532" s="124"/>
      <c r="EN532" s="124"/>
      <c r="EO532" s="124"/>
      <c r="EP532" s="124"/>
      <c r="EQ532" s="124"/>
      <c r="ER532" s="124"/>
      <c r="ES532" s="124"/>
      <c r="ET532" s="124"/>
      <c r="EU532" s="124"/>
      <c r="EV532" s="124"/>
      <c r="EW532" s="124"/>
      <c r="EX532" s="124"/>
      <c r="EY532" s="124"/>
      <c r="EZ532" s="124"/>
      <c r="FA532" s="124"/>
      <c r="FB532" s="124"/>
      <c r="FC532" s="124"/>
      <c r="FD532" s="124"/>
      <c r="FE532" s="124"/>
      <c r="FF532" s="124"/>
      <c r="FG532" s="124"/>
      <c r="FH532" s="124"/>
      <c r="FI532" s="124"/>
      <c r="FJ532" s="124"/>
      <c r="FK532" s="124"/>
      <c r="FL532" s="124"/>
    </row>
    <row r="533" spans="1:168" s="31" customFormat="1" ht="25.5">
      <c r="A533" s="80">
        <v>162</v>
      </c>
      <c r="B533" s="101" t="s">
        <v>653</v>
      </c>
      <c r="C533" s="80">
        <v>0.433</v>
      </c>
      <c r="D533" s="101">
        <v>5598.69</v>
      </c>
      <c r="E533" s="80">
        <v>0.108</v>
      </c>
      <c r="F533" s="82">
        <f t="shared" si="12"/>
        <v>24.94226327944573</v>
      </c>
      <c r="G533" s="80">
        <v>0.108</v>
      </c>
      <c r="H533" s="82">
        <f t="shared" si="14"/>
        <v>24.94226327944573</v>
      </c>
      <c r="I533" s="80">
        <v>0.14289</v>
      </c>
      <c r="J533" s="82">
        <f t="shared" si="15"/>
        <v>32.99999999999999</v>
      </c>
      <c r="K533" s="80"/>
      <c r="L533" s="101"/>
      <c r="M533" s="101"/>
      <c r="N533" s="80"/>
      <c r="O533" s="80"/>
      <c r="P533" s="80"/>
      <c r="Q533" s="80"/>
      <c r="R533" s="80"/>
      <c r="S533" s="80"/>
      <c r="T533" s="103"/>
      <c r="U533" s="80"/>
      <c r="V533" s="136"/>
      <c r="W533" s="136"/>
      <c r="X533" s="107"/>
      <c r="Y533" s="107"/>
      <c r="Z533" s="80"/>
      <c r="AA533" s="108"/>
      <c r="AB533" s="109"/>
      <c r="AC533" s="107"/>
      <c r="AD533" s="107"/>
      <c r="AE533" s="107"/>
      <c r="AF533" s="107"/>
      <c r="AG533" s="107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123"/>
      <c r="CT533" s="123"/>
      <c r="CU533" s="123"/>
      <c r="CV533" s="123"/>
      <c r="CW533" s="123"/>
      <c r="CX533" s="123"/>
      <c r="CY533" s="123"/>
      <c r="CZ533" s="124"/>
      <c r="DA533" s="124"/>
      <c r="DB533" s="124"/>
      <c r="DC533" s="124"/>
      <c r="DD533" s="124"/>
      <c r="DE533" s="124"/>
      <c r="DF533" s="124"/>
      <c r="DG533" s="124"/>
      <c r="DH533" s="124"/>
      <c r="DI533" s="124"/>
      <c r="DJ533" s="124"/>
      <c r="DK533" s="124"/>
      <c r="DL533" s="124"/>
      <c r="DM533" s="124"/>
      <c r="DN533" s="124"/>
      <c r="DO533" s="124"/>
      <c r="DP533" s="124"/>
      <c r="DQ533" s="124"/>
      <c r="DR533" s="124"/>
      <c r="DS533" s="124"/>
      <c r="DT533" s="124"/>
      <c r="DU533" s="124"/>
      <c r="DV533" s="124"/>
      <c r="DW533" s="124"/>
      <c r="DX533" s="124"/>
      <c r="DY533" s="124"/>
      <c r="DZ533" s="124"/>
      <c r="EA533" s="124"/>
      <c r="EB533" s="124"/>
      <c r="EC533" s="124"/>
      <c r="ED533" s="124"/>
      <c r="EE533" s="124"/>
      <c r="EF533" s="124"/>
      <c r="EG533" s="124"/>
      <c r="EH533" s="124"/>
      <c r="EI533" s="124"/>
      <c r="EJ533" s="124"/>
      <c r="EK533" s="124"/>
      <c r="EL533" s="124"/>
      <c r="EM533" s="124"/>
      <c r="EN533" s="124"/>
      <c r="EO533" s="124"/>
      <c r="EP533" s="124"/>
      <c r="EQ533" s="124"/>
      <c r="ER533" s="124"/>
      <c r="ES533" s="124"/>
      <c r="ET533" s="124"/>
      <c r="EU533" s="124"/>
      <c r="EV533" s="124"/>
      <c r="EW533" s="124"/>
      <c r="EX533" s="124"/>
      <c r="EY533" s="124"/>
      <c r="EZ533" s="124"/>
      <c r="FA533" s="124"/>
      <c r="FB533" s="124"/>
      <c r="FC533" s="124"/>
      <c r="FD533" s="124"/>
      <c r="FE533" s="124"/>
      <c r="FF533" s="124"/>
      <c r="FG533" s="124"/>
      <c r="FH533" s="124"/>
      <c r="FI533" s="124"/>
      <c r="FJ533" s="124"/>
      <c r="FK533" s="124"/>
      <c r="FL533" s="124"/>
    </row>
    <row r="534" spans="1:168" s="31" customFormat="1" ht="12.75">
      <c r="A534" s="80">
        <v>163</v>
      </c>
      <c r="B534" s="101" t="s">
        <v>654</v>
      </c>
      <c r="C534" s="80">
        <v>1.5</v>
      </c>
      <c r="D534" s="101">
        <v>15420</v>
      </c>
      <c r="E534" s="80">
        <v>0.375</v>
      </c>
      <c r="F534" s="82">
        <f t="shared" si="12"/>
        <v>25</v>
      </c>
      <c r="G534" s="80">
        <v>0.375</v>
      </c>
      <c r="H534" s="82">
        <f t="shared" si="14"/>
        <v>25</v>
      </c>
      <c r="I534" s="80">
        <v>0.495</v>
      </c>
      <c r="J534" s="82">
        <f t="shared" si="15"/>
        <v>33</v>
      </c>
      <c r="K534" s="80"/>
      <c r="L534" s="101"/>
      <c r="M534" s="101"/>
      <c r="N534" s="80"/>
      <c r="O534" s="80"/>
      <c r="P534" s="80"/>
      <c r="Q534" s="80"/>
      <c r="R534" s="80"/>
      <c r="S534" s="80"/>
      <c r="T534" s="103"/>
      <c r="U534" s="80"/>
      <c r="V534" s="136"/>
      <c r="W534" s="136"/>
      <c r="X534" s="107"/>
      <c r="Y534" s="107"/>
      <c r="Z534" s="80"/>
      <c r="AA534" s="108"/>
      <c r="AB534" s="109"/>
      <c r="AC534" s="107"/>
      <c r="AD534" s="107"/>
      <c r="AE534" s="107"/>
      <c r="AF534" s="107"/>
      <c r="AG534" s="107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123"/>
      <c r="CT534" s="123"/>
      <c r="CU534" s="123"/>
      <c r="CV534" s="123"/>
      <c r="CW534" s="123"/>
      <c r="CX534" s="123"/>
      <c r="CY534" s="123"/>
      <c r="CZ534" s="124"/>
      <c r="DA534" s="124"/>
      <c r="DB534" s="124"/>
      <c r="DC534" s="124"/>
      <c r="DD534" s="124"/>
      <c r="DE534" s="124"/>
      <c r="DF534" s="124"/>
      <c r="DG534" s="124"/>
      <c r="DH534" s="124"/>
      <c r="DI534" s="124"/>
      <c r="DJ534" s="124"/>
      <c r="DK534" s="124"/>
      <c r="DL534" s="124"/>
      <c r="DM534" s="124"/>
      <c r="DN534" s="124"/>
      <c r="DO534" s="124"/>
      <c r="DP534" s="124"/>
      <c r="DQ534" s="124"/>
      <c r="DR534" s="124"/>
      <c r="DS534" s="124"/>
      <c r="DT534" s="124"/>
      <c r="DU534" s="124"/>
      <c r="DV534" s="124"/>
      <c r="DW534" s="124"/>
      <c r="DX534" s="124"/>
      <c r="DY534" s="124"/>
      <c r="DZ534" s="124"/>
      <c r="EA534" s="124"/>
      <c r="EB534" s="124"/>
      <c r="EC534" s="124"/>
      <c r="ED534" s="124"/>
      <c r="EE534" s="124"/>
      <c r="EF534" s="124"/>
      <c r="EG534" s="124"/>
      <c r="EH534" s="124"/>
      <c r="EI534" s="124"/>
      <c r="EJ534" s="124"/>
      <c r="EK534" s="124"/>
      <c r="EL534" s="124"/>
      <c r="EM534" s="124"/>
      <c r="EN534" s="124"/>
      <c r="EO534" s="124"/>
      <c r="EP534" s="124"/>
      <c r="EQ534" s="124"/>
      <c r="ER534" s="124"/>
      <c r="ES534" s="124"/>
      <c r="ET534" s="124"/>
      <c r="EU534" s="124"/>
      <c r="EV534" s="124"/>
      <c r="EW534" s="124"/>
      <c r="EX534" s="124"/>
      <c r="EY534" s="124"/>
      <c r="EZ534" s="124"/>
      <c r="FA534" s="124"/>
      <c r="FB534" s="124"/>
      <c r="FC534" s="124"/>
      <c r="FD534" s="124"/>
      <c r="FE534" s="124"/>
      <c r="FF534" s="124"/>
      <c r="FG534" s="124"/>
      <c r="FH534" s="124"/>
      <c r="FI534" s="124"/>
      <c r="FJ534" s="124"/>
      <c r="FK534" s="124"/>
      <c r="FL534" s="124"/>
    </row>
    <row r="535" spans="1:168" s="31" customFormat="1" ht="38.25">
      <c r="A535" s="80">
        <v>164</v>
      </c>
      <c r="B535" s="101" t="s">
        <v>655</v>
      </c>
      <c r="C535" s="80">
        <v>0.228</v>
      </c>
      <c r="D535" s="101">
        <v>2286.84</v>
      </c>
      <c r="E535" s="80">
        <v>0.057</v>
      </c>
      <c r="F535" s="82">
        <f t="shared" si="12"/>
        <v>25</v>
      </c>
      <c r="G535" s="80">
        <v>0.057</v>
      </c>
      <c r="H535" s="82">
        <f t="shared" si="14"/>
        <v>25</v>
      </c>
      <c r="I535" s="80">
        <v>0.07524</v>
      </c>
      <c r="J535" s="82">
        <f t="shared" si="15"/>
        <v>33</v>
      </c>
      <c r="K535" s="80"/>
      <c r="L535" s="101"/>
      <c r="M535" s="101"/>
      <c r="N535" s="80"/>
      <c r="O535" s="80"/>
      <c r="P535" s="80"/>
      <c r="Q535" s="80"/>
      <c r="R535" s="80"/>
      <c r="S535" s="80"/>
      <c r="T535" s="103"/>
      <c r="U535" s="80"/>
      <c r="V535" s="136"/>
      <c r="W535" s="136"/>
      <c r="X535" s="107"/>
      <c r="Y535" s="107"/>
      <c r="Z535" s="80"/>
      <c r="AA535" s="108"/>
      <c r="AB535" s="109"/>
      <c r="AC535" s="107"/>
      <c r="AD535" s="107"/>
      <c r="AE535" s="107"/>
      <c r="AF535" s="107"/>
      <c r="AG535" s="107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123"/>
      <c r="CT535" s="123"/>
      <c r="CU535" s="123"/>
      <c r="CV535" s="123"/>
      <c r="CW535" s="123"/>
      <c r="CX535" s="123"/>
      <c r="CY535" s="123"/>
      <c r="CZ535" s="124"/>
      <c r="DA535" s="124"/>
      <c r="DB535" s="124"/>
      <c r="DC535" s="124"/>
      <c r="DD535" s="124"/>
      <c r="DE535" s="124"/>
      <c r="DF535" s="124"/>
      <c r="DG535" s="124"/>
      <c r="DH535" s="124"/>
      <c r="DI535" s="124"/>
      <c r="DJ535" s="124"/>
      <c r="DK535" s="124"/>
      <c r="DL535" s="124"/>
      <c r="DM535" s="124"/>
      <c r="DN535" s="124"/>
      <c r="DO535" s="124"/>
      <c r="DP535" s="124"/>
      <c r="DQ535" s="124"/>
      <c r="DR535" s="124"/>
      <c r="DS535" s="124"/>
      <c r="DT535" s="124"/>
      <c r="DU535" s="124"/>
      <c r="DV535" s="124"/>
      <c r="DW535" s="124"/>
      <c r="DX535" s="124"/>
      <c r="DY535" s="124"/>
      <c r="DZ535" s="124"/>
      <c r="EA535" s="124"/>
      <c r="EB535" s="124"/>
      <c r="EC535" s="124"/>
      <c r="ED535" s="124"/>
      <c r="EE535" s="124"/>
      <c r="EF535" s="124"/>
      <c r="EG535" s="124"/>
      <c r="EH535" s="124"/>
      <c r="EI535" s="124"/>
      <c r="EJ535" s="124"/>
      <c r="EK535" s="124"/>
      <c r="EL535" s="124"/>
      <c r="EM535" s="124"/>
      <c r="EN535" s="124"/>
      <c r="EO535" s="124"/>
      <c r="EP535" s="124"/>
      <c r="EQ535" s="124"/>
      <c r="ER535" s="124"/>
      <c r="ES535" s="124"/>
      <c r="ET535" s="124"/>
      <c r="EU535" s="124"/>
      <c r="EV535" s="124"/>
      <c r="EW535" s="124"/>
      <c r="EX535" s="124"/>
      <c r="EY535" s="124"/>
      <c r="EZ535" s="124"/>
      <c r="FA535" s="124"/>
      <c r="FB535" s="124"/>
      <c r="FC535" s="124"/>
      <c r="FD535" s="124"/>
      <c r="FE535" s="124"/>
      <c r="FF535" s="124"/>
      <c r="FG535" s="124"/>
      <c r="FH535" s="124"/>
      <c r="FI535" s="124"/>
      <c r="FJ535" s="124"/>
      <c r="FK535" s="124"/>
      <c r="FL535" s="124"/>
    </row>
    <row r="536" spans="1:168" s="31" customFormat="1" ht="25.5">
      <c r="A536" s="80">
        <v>165</v>
      </c>
      <c r="B536" s="101" t="s">
        <v>656</v>
      </c>
      <c r="C536" s="80">
        <v>1.011</v>
      </c>
      <c r="D536" s="101">
        <v>13102.56</v>
      </c>
      <c r="E536" s="80">
        <v>0.252</v>
      </c>
      <c r="F536" s="82">
        <f aca="true" t="shared" si="16" ref="F536:F599">E536/C536*100</f>
        <v>24.925816023738875</v>
      </c>
      <c r="G536" s="80">
        <v>0.252</v>
      </c>
      <c r="H536" s="82">
        <f t="shared" si="14"/>
        <v>24.925816023738875</v>
      </c>
      <c r="I536" s="80">
        <v>0.33363</v>
      </c>
      <c r="J536" s="82">
        <f t="shared" si="15"/>
        <v>33</v>
      </c>
      <c r="K536" s="80"/>
      <c r="L536" s="101"/>
      <c r="M536" s="101"/>
      <c r="N536" s="80"/>
      <c r="O536" s="80"/>
      <c r="P536" s="80"/>
      <c r="Q536" s="80"/>
      <c r="R536" s="80"/>
      <c r="S536" s="80"/>
      <c r="T536" s="103"/>
      <c r="U536" s="80"/>
      <c r="V536" s="136"/>
      <c r="W536" s="136"/>
      <c r="X536" s="107"/>
      <c r="Y536" s="107"/>
      <c r="Z536" s="80"/>
      <c r="AA536" s="108"/>
      <c r="AB536" s="109"/>
      <c r="AC536" s="107"/>
      <c r="AD536" s="107"/>
      <c r="AE536" s="107"/>
      <c r="AF536" s="107"/>
      <c r="AG536" s="107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123"/>
      <c r="CT536" s="123"/>
      <c r="CU536" s="123"/>
      <c r="CV536" s="123"/>
      <c r="CW536" s="123"/>
      <c r="CX536" s="123"/>
      <c r="CY536" s="123"/>
      <c r="CZ536" s="124"/>
      <c r="DA536" s="124"/>
      <c r="DB536" s="124"/>
      <c r="DC536" s="124"/>
      <c r="DD536" s="124"/>
      <c r="DE536" s="124"/>
      <c r="DF536" s="124"/>
      <c r="DG536" s="124"/>
      <c r="DH536" s="124"/>
      <c r="DI536" s="124"/>
      <c r="DJ536" s="124"/>
      <c r="DK536" s="124"/>
      <c r="DL536" s="124"/>
      <c r="DM536" s="124"/>
      <c r="DN536" s="124"/>
      <c r="DO536" s="124"/>
      <c r="DP536" s="124"/>
      <c r="DQ536" s="124"/>
      <c r="DR536" s="124"/>
      <c r="DS536" s="124"/>
      <c r="DT536" s="124"/>
      <c r="DU536" s="124"/>
      <c r="DV536" s="124"/>
      <c r="DW536" s="124"/>
      <c r="DX536" s="124"/>
      <c r="DY536" s="124"/>
      <c r="DZ536" s="124"/>
      <c r="EA536" s="124"/>
      <c r="EB536" s="124"/>
      <c r="EC536" s="124"/>
      <c r="ED536" s="124"/>
      <c r="EE536" s="124"/>
      <c r="EF536" s="124"/>
      <c r="EG536" s="124"/>
      <c r="EH536" s="124"/>
      <c r="EI536" s="124"/>
      <c r="EJ536" s="124"/>
      <c r="EK536" s="124"/>
      <c r="EL536" s="124"/>
      <c r="EM536" s="124"/>
      <c r="EN536" s="124"/>
      <c r="EO536" s="124"/>
      <c r="EP536" s="124"/>
      <c r="EQ536" s="124"/>
      <c r="ER536" s="124"/>
      <c r="ES536" s="124"/>
      <c r="ET536" s="124"/>
      <c r="EU536" s="124"/>
      <c r="EV536" s="124"/>
      <c r="EW536" s="124"/>
      <c r="EX536" s="124"/>
      <c r="EY536" s="124"/>
      <c r="EZ536" s="124"/>
      <c r="FA536" s="124"/>
      <c r="FB536" s="124"/>
      <c r="FC536" s="124"/>
      <c r="FD536" s="124"/>
      <c r="FE536" s="124"/>
      <c r="FF536" s="124"/>
      <c r="FG536" s="124"/>
      <c r="FH536" s="124"/>
      <c r="FI536" s="124"/>
      <c r="FJ536" s="124"/>
      <c r="FK536" s="124"/>
      <c r="FL536" s="124"/>
    </row>
    <row r="537" spans="1:168" s="31" customFormat="1" ht="25.5">
      <c r="A537" s="80">
        <v>166</v>
      </c>
      <c r="B537" s="101" t="s">
        <v>657</v>
      </c>
      <c r="C537" s="80">
        <v>1.9</v>
      </c>
      <c r="D537" s="101">
        <v>24624</v>
      </c>
      <c r="E537" s="80">
        <v>0.475</v>
      </c>
      <c r="F537" s="82">
        <f t="shared" si="16"/>
        <v>25</v>
      </c>
      <c r="G537" s="80">
        <v>0.475</v>
      </c>
      <c r="H537" s="82">
        <f t="shared" si="14"/>
        <v>25</v>
      </c>
      <c r="I537" s="80">
        <v>0.627</v>
      </c>
      <c r="J537" s="82">
        <f t="shared" si="15"/>
        <v>33</v>
      </c>
      <c r="K537" s="80"/>
      <c r="L537" s="101"/>
      <c r="M537" s="101"/>
      <c r="N537" s="80"/>
      <c r="O537" s="80"/>
      <c r="P537" s="80"/>
      <c r="Q537" s="80"/>
      <c r="R537" s="80"/>
      <c r="S537" s="80"/>
      <c r="T537" s="103"/>
      <c r="U537" s="80"/>
      <c r="V537" s="136"/>
      <c r="W537" s="136"/>
      <c r="X537" s="107"/>
      <c r="Y537" s="107"/>
      <c r="Z537" s="80"/>
      <c r="AA537" s="108"/>
      <c r="AB537" s="109"/>
      <c r="AC537" s="107"/>
      <c r="AD537" s="107"/>
      <c r="AE537" s="107"/>
      <c r="AF537" s="107"/>
      <c r="AG537" s="107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123"/>
      <c r="CT537" s="123"/>
      <c r="CU537" s="123"/>
      <c r="CV537" s="123"/>
      <c r="CW537" s="123"/>
      <c r="CX537" s="123"/>
      <c r="CY537" s="123"/>
      <c r="CZ537" s="124"/>
      <c r="DA537" s="124"/>
      <c r="DB537" s="124"/>
      <c r="DC537" s="124"/>
      <c r="DD537" s="124"/>
      <c r="DE537" s="124"/>
      <c r="DF537" s="124"/>
      <c r="DG537" s="124"/>
      <c r="DH537" s="124"/>
      <c r="DI537" s="124"/>
      <c r="DJ537" s="124"/>
      <c r="DK537" s="124"/>
      <c r="DL537" s="124"/>
      <c r="DM537" s="124"/>
      <c r="DN537" s="124"/>
      <c r="DO537" s="124"/>
      <c r="DP537" s="124"/>
      <c r="DQ537" s="124"/>
      <c r="DR537" s="124"/>
      <c r="DS537" s="124"/>
      <c r="DT537" s="124"/>
      <c r="DU537" s="124"/>
      <c r="DV537" s="124"/>
      <c r="DW537" s="124"/>
      <c r="DX537" s="124"/>
      <c r="DY537" s="124"/>
      <c r="DZ537" s="124"/>
      <c r="EA537" s="124"/>
      <c r="EB537" s="124"/>
      <c r="EC537" s="124"/>
      <c r="ED537" s="124"/>
      <c r="EE537" s="124"/>
      <c r="EF537" s="124"/>
      <c r="EG537" s="124"/>
      <c r="EH537" s="124"/>
      <c r="EI537" s="124"/>
      <c r="EJ537" s="124"/>
      <c r="EK537" s="124"/>
      <c r="EL537" s="124"/>
      <c r="EM537" s="124"/>
      <c r="EN537" s="124"/>
      <c r="EO537" s="124"/>
      <c r="EP537" s="124"/>
      <c r="EQ537" s="124"/>
      <c r="ER537" s="124"/>
      <c r="ES537" s="124"/>
      <c r="ET537" s="124"/>
      <c r="EU537" s="124"/>
      <c r="EV537" s="124"/>
      <c r="EW537" s="124"/>
      <c r="EX537" s="124"/>
      <c r="EY537" s="124"/>
      <c r="EZ537" s="124"/>
      <c r="FA537" s="124"/>
      <c r="FB537" s="124"/>
      <c r="FC537" s="124"/>
      <c r="FD537" s="124"/>
      <c r="FE537" s="124"/>
      <c r="FF537" s="124"/>
      <c r="FG537" s="124"/>
      <c r="FH537" s="124"/>
      <c r="FI537" s="124"/>
      <c r="FJ537" s="124"/>
      <c r="FK537" s="124"/>
      <c r="FL537" s="124"/>
    </row>
    <row r="538" spans="1:168" s="31" customFormat="1" ht="38.25">
      <c r="A538" s="80">
        <v>167</v>
      </c>
      <c r="B538" s="101" t="s">
        <v>658</v>
      </c>
      <c r="C538" s="80">
        <v>1.926</v>
      </c>
      <c r="D538" s="101">
        <v>13482</v>
      </c>
      <c r="E538" s="80">
        <v>0.482</v>
      </c>
      <c r="F538" s="82">
        <f t="shared" si="16"/>
        <v>25.02596053997923</v>
      </c>
      <c r="G538" s="80">
        <v>0.482</v>
      </c>
      <c r="H538" s="82">
        <f t="shared" si="14"/>
        <v>25.02596053997923</v>
      </c>
      <c r="I538" s="80">
        <v>0.63558</v>
      </c>
      <c r="J538" s="82">
        <f t="shared" si="15"/>
        <v>33</v>
      </c>
      <c r="K538" s="80"/>
      <c r="L538" s="101"/>
      <c r="M538" s="101"/>
      <c r="N538" s="80"/>
      <c r="O538" s="80"/>
      <c r="P538" s="80"/>
      <c r="Q538" s="80"/>
      <c r="R538" s="80"/>
      <c r="S538" s="80"/>
      <c r="T538" s="103"/>
      <c r="U538" s="80"/>
      <c r="V538" s="136"/>
      <c r="W538" s="136"/>
      <c r="X538" s="107"/>
      <c r="Y538" s="107"/>
      <c r="Z538" s="80"/>
      <c r="AA538" s="108"/>
      <c r="AB538" s="109"/>
      <c r="AC538" s="107"/>
      <c r="AD538" s="107"/>
      <c r="AE538" s="107"/>
      <c r="AF538" s="107"/>
      <c r="AG538" s="107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123"/>
      <c r="CT538" s="123"/>
      <c r="CU538" s="123"/>
      <c r="CV538" s="123"/>
      <c r="CW538" s="123"/>
      <c r="CX538" s="123"/>
      <c r="CY538" s="123"/>
      <c r="CZ538" s="124"/>
      <c r="DA538" s="124"/>
      <c r="DB538" s="124"/>
      <c r="DC538" s="124"/>
      <c r="DD538" s="124"/>
      <c r="DE538" s="124"/>
      <c r="DF538" s="124"/>
      <c r="DG538" s="124"/>
      <c r="DH538" s="124"/>
      <c r="DI538" s="124"/>
      <c r="DJ538" s="124"/>
      <c r="DK538" s="124"/>
      <c r="DL538" s="124"/>
      <c r="DM538" s="124"/>
      <c r="DN538" s="124"/>
      <c r="DO538" s="124"/>
      <c r="DP538" s="124"/>
      <c r="DQ538" s="124"/>
      <c r="DR538" s="124"/>
      <c r="DS538" s="124"/>
      <c r="DT538" s="124"/>
      <c r="DU538" s="124"/>
      <c r="DV538" s="124"/>
      <c r="DW538" s="124"/>
      <c r="DX538" s="124"/>
      <c r="DY538" s="124"/>
      <c r="DZ538" s="124"/>
      <c r="EA538" s="124"/>
      <c r="EB538" s="124"/>
      <c r="EC538" s="124"/>
      <c r="ED538" s="124"/>
      <c r="EE538" s="124"/>
      <c r="EF538" s="124"/>
      <c r="EG538" s="124"/>
      <c r="EH538" s="124"/>
      <c r="EI538" s="124"/>
      <c r="EJ538" s="124"/>
      <c r="EK538" s="124"/>
      <c r="EL538" s="124"/>
      <c r="EM538" s="124"/>
      <c r="EN538" s="124"/>
      <c r="EO538" s="124"/>
      <c r="EP538" s="124"/>
      <c r="EQ538" s="124"/>
      <c r="ER538" s="124"/>
      <c r="ES538" s="124"/>
      <c r="ET538" s="124"/>
      <c r="EU538" s="124"/>
      <c r="EV538" s="124"/>
      <c r="EW538" s="124"/>
      <c r="EX538" s="124"/>
      <c r="EY538" s="124"/>
      <c r="EZ538" s="124"/>
      <c r="FA538" s="124"/>
      <c r="FB538" s="124"/>
      <c r="FC538" s="124"/>
      <c r="FD538" s="124"/>
      <c r="FE538" s="124"/>
      <c r="FF538" s="124"/>
      <c r="FG538" s="124"/>
      <c r="FH538" s="124"/>
      <c r="FI538" s="124"/>
      <c r="FJ538" s="124"/>
      <c r="FK538" s="124"/>
      <c r="FL538" s="124"/>
    </row>
    <row r="539" spans="1:168" s="31" customFormat="1" ht="38.25">
      <c r="A539" s="80">
        <v>168</v>
      </c>
      <c r="B539" s="101" t="s">
        <v>659</v>
      </c>
      <c r="C539" s="80">
        <v>1.19</v>
      </c>
      <c r="D539" s="101">
        <v>11900</v>
      </c>
      <c r="E539" s="80">
        <v>0.298</v>
      </c>
      <c r="F539" s="82">
        <f t="shared" si="16"/>
        <v>25.04201680672269</v>
      </c>
      <c r="G539" s="80">
        <v>0.298</v>
      </c>
      <c r="H539" s="82">
        <f t="shared" si="14"/>
        <v>25.04201680672269</v>
      </c>
      <c r="I539" s="80">
        <v>0.39269999999999994</v>
      </c>
      <c r="J539" s="82">
        <f t="shared" si="15"/>
        <v>32.99999999999999</v>
      </c>
      <c r="K539" s="80"/>
      <c r="L539" s="101"/>
      <c r="M539" s="101"/>
      <c r="N539" s="80"/>
      <c r="O539" s="80"/>
      <c r="P539" s="80"/>
      <c r="Q539" s="80"/>
      <c r="R539" s="80"/>
      <c r="S539" s="80"/>
      <c r="T539" s="103"/>
      <c r="U539" s="80"/>
      <c r="V539" s="136"/>
      <c r="W539" s="136"/>
      <c r="X539" s="107"/>
      <c r="Y539" s="107"/>
      <c r="Z539" s="80"/>
      <c r="AA539" s="108"/>
      <c r="AB539" s="109"/>
      <c r="AC539" s="107"/>
      <c r="AD539" s="107"/>
      <c r="AE539" s="107"/>
      <c r="AF539" s="107"/>
      <c r="AG539" s="107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123"/>
      <c r="CT539" s="123"/>
      <c r="CU539" s="123"/>
      <c r="CV539" s="123"/>
      <c r="CW539" s="123"/>
      <c r="CX539" s="123"/>
      <c r="CY539" s="123"/>
      <c r="CZ539" s="124"/>
      <c r="DA539" s="124"/>
      <c r="DB539" s="124"/>
      <c r="DC539" s="124"/>
      <c r="DD539" s="124"/>
      <c r="DE539" s="124"/>
      <c r="DF539" s="124"/>
      <c r="DG539" s="124"/>
      <c r="DH539" s="124"/>
      <c r="DI539" s="124"/>
      <c r="DJ539" s="124"/>
      <c r="DK539" s="124"/>
      <c r="DL539" s="124"/>
      <c r="DM539" s="124"/>
      <c r="DN539" s="124"/>
      <c r="DO539" s="124"/>
      <c r="DP539" s="124"/>
      <c r="DQ539" s="124"/>
      <c r="DR539" s="124"/>
      <c r="DS539" s="124"/>
      <c r="DT539" s="124"/>
      <c r="DU539" s="124"/>
      <c r="DV539" s="124"/>
      <c r="DW539" s="124"/>
      <c r="DX539" s="124"/>
      <c r="DY539" s="124"/>
      <c r="DZ539" s="124"/>
      <c r="EA539" s="124"/>
      <c r="EB539" s="124"/>
      <c r="EC539" s="124"/>
      <c r="ED539" s="124"/>
      <c r="EE539" s="124"/>
      <c r="EF539" s="124"/>
      <c r="EG539" s="124"/>
      <c r="EH539" s="124"/>
      <c r="EI539" s="124"/>
      <c r="EJ539" s="124"/>
      <c r="EK539" s="124"/>
      <c r="EL539" s="124"/>
      <c r="EM539" s="124"/>
      <c r="EN539" s="124"/>
      <c r="EO539" s="124"/>
      <c r="EP539" s="124"/>
      <c r="EQ539" s="124"/>
      <c r="ER539" s="124"/>
      <c r="ES539" s="124"/>
      <c r="ET539" s="124"/>
      <c r="EU539" s="124"/>
      <c r="EV539" s="124"/>
      <c r="EW539" s="124"/>
      <c r="EX539" s="124"/>
      <c r="EY539" s="124"/>
      <c r="EZ539" s="124"/>
      <c r="FA539" s="124"/>
      <c r="FB539" s="124"/>
      <c r="FC539" s="124"/>
      <c r="FD539" s="124"/>
      <c r="FE539" s="124"/>
      <c r="FF539" s="124"/>
      <c r="FG539" s="124"/>
      <c r="FH539" s="124"/>
      <c r="FI539" s="124"/>
      <c r="FJ539" s="124"/>
      <c r="FK539" s="124"/>
      <c r="FL539" s="124"/>
    </row>
    <row r="540" spans="1:168" s="31" customFormat="1" ht="25.5">
      <c r="A540" s="80">
        <v>169</v>
      </c>
      <c r="B540" s="101" t="s">
        <v>660</v>
      </c>
      <c r="C540" s="80">
        <v>0.7115</v>
      </c>
      <c r="D540" s="101">
        <v>7997.26</v>
      </c>
      <c r="E540" s="80">
        <v>0.178</v>
      </c>
      <c r="F540" s="82">
        <f t="shared" si="16"/>
        <v>25.017568517217143</v>
      </c>
      <c r="G540" s="80">
        <v>0.178</v>
      </c>
      <c r="H540" s="82">
        <f t="shared" si="14"/>
        <v>25.017568517217143</v>
      </c>
      <c r="I540" s="80">
        <v>0.234795</v>
      </c>
      <c r="J540" s="82">
        <f t="shared" si="15"/>
        <v>33</v>
      </c>
      <c r="K540" s="80"/>
      <c r="L540" s="101"/>
      <c r="M540" s="101"/>
      <c r="N540" s="80"/>
      <c r="O540" s="80"/>
      <c r="P540" s="80"/>
      <c r="Q540" s="80"/>
      <c r="R540" s="80"/>
      <c r="S540" s="80"/>
      <c r="T540" s="103"/>
      <c r="U540" s="80"/>
      <c r="V540" s="136"/>
      <c r="W540" s="136"/>
      <c r="X540" s="107"/>
      <c r="Y540" s="107"/>
      <c r="Z540" s="80"/>
      <c r="AA540" s="108"/>
      <c r="AB540" s="109"/>
      <c r="AC540" s="107"/>
      <c r="AD540" s="107"/>
      <c r="AE540" s="107"/>
      <c r="AF540" s="107"/>
      <c r="AG540" s="107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123"/>
      <c r="CT540" s="123"/>
      <c r="CU540" s="123"/>
      <c r="CV540" s="123"/>
      <c r="CW540" s="123"/>
      <c r="CX540" s="123"/>
      <c r="CY540" s="123"/>
      <c r="CZ540" s="124"/>
      <c r="DA540" s="124"/>
      <c r="DB540" s="124"/>
      <c r="DC540" s="124"/>
      <c r="DD540" s="124"/>
      <c r="DE540" s="124"/>
      <c r="DF540" s="124"/>
      <c r="DG540" s="124"/>
      <c r="DH540" s="124"/>
      <c r="DI540" s="124"/>
      <c r="DJ540" s="124"/>
      <c r="DK540" s="124"/>
      <c r="DL540" s="124"/>
      <c r="DM540" s="124"/>
      <c r="DN540" s="124"/>
      <c r="DO540" s="124"/>
      <c r="DP540" s="124"/>
      <c r="DQ540" s="124"/>
      <c r="DR540" s="124"/>
      <c r="DS540" s="124"/>
      <c r="DT540" s="124"/>
      <c r="DU540" s="124"/>
      <c r="DV540" s="124"/>
      <c r="DW540" s="124"/>
      <c r="DX540" s="124"/>
      <c r="DY540" s="124"/>
      <c r="DZ540" s="124"/>
      <c r="EA540" s="124"/>
      <c r="EB540" s="124"/>
      <c r="EC540" s="124"/>
      <c r="ED540" s="124"/>
      <c r="EE540" s="124"/>
      <c r="EF540" s="124"/>
      <c r="EG540" s="124"/>
      <c r="EH540" s="124"/>
      <c r="EI540" s="124"/>
      <c r="EJ540" s="124"/>
      <c r="EK540" s="124"/>
      <c r="EL540" s="124"/>
      <c r="EM540" s="124"/>
      <c r="EN540" s="124"/>
      <c r="EO540" s="124"/>
      <c r="EP540" s="124"/>
      <c r="EQ540" s="124"/>
      <c r="ER540" s="124"/>
      <c r="ES540" s="124"/>
      <c r="ET540" s="124"/>
      <c r="EU540" s="124"/>
      <c r="EV540" s="124"/>
      <c r="EW540" s="124"/>
      <c r="EX540" s="124"/>
      <c r="EY540" s="124"/>
      <c r="EZ540" s="124"/>
      <c r="FA540" s="124"/>
      <c r="FB540" s="124"/>
      <c r="FC540" s="124"/>
      <c r="FD540" s="124"/>
      <c r="FE540" s="124"/>
      <c r="FF540" s="124"/>
      <c r="FG540" s="124"/>
      <c r="FH540" s="124"/>
      <c r="FI540" s="124"/>
      <c r="FJ540" s="124"/>
      <c r="FK540" s="124"/>
      <c r="FL540" s="124"/>
    </row>
    <row r="541" spans="1:168" s="31" customFormat="1" ht="25.5">
      <c r="A541" s="80">
        <v>170</v>
      </c>
      <c r="B541" s="101" t="s">
        <v>661</v>
      </c>
      <c r="C541" s="80">
        <v>6</v>
      </c>
      <c r="D541" s="101">
        <v>49800</v>
      </c>
      <c r="E541" s="80">
        <v>0.9</v>
      </c>
      <c r="F541" s="82">
        <f t="shared" si="16"/>
        <v>15</v>
      </c>
      <c r="G541" s="80">
        <v>0.9</v>
      </c>
      <c r="H541" s="82">
        <f aca="true" t="shared" si="17" ref="H541:H604">G541/C541*100</f>
        <v>15</v>
      </c>
      <c r="I541" s="80">
        <v>1.98</v>
      </c>
      <c r="J541" s="82">
        <f t="shared" si="15"/>
        <v>33</v>
      </c>
      <c r="K541" s="80"/>
      <c r="L541" s="101"/>
      <c r="M541" s="101"/>
      <c r="N541" s="80"/>
      <c r="O541" s="80"/>
      <c r="P541" s="80"/>
      <c r="Q541" s="80"/>
      <c r="R541" s="80"/>
      <c r="S541" s="80"/>
      <c r="T541" s="103"/>
      <c r="U541" s="80"/>
      <c r="V541" s="136"/>
      <c r="W541" s="136"/>
      <c r="X541" s="107"/>
      <c r="Y541" s="107"/>
      <c r="Z541" s="80"/>
      <c r="AA541" s="108"/>
      <c r="AB541" s="109"/>
      <c r="AC541" s="107"/>
      <c r="AD541" s="107"/>
      <c r="AE541" s="107"/>
      <c r="AF541" s="107"/>
      <c r="AG541" s="107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123"/>
      <c r="CT541" s="123"/>
      <c r="CU541" s="123"/>
      <c r="CV541" s="123"/>
      <c r="CW541" s="123"/>
      <c r="CX541" s="123"/>
      <c r="CY541" s="123"/>
      <c r="CZ541" s="124"/>
      <c r="DA541" s="124"/>
      <c r="DB541" s="124"/>
      <c r="DC541" s="124"/>
      <c r="DD541" s="124"/>
      <c r="DE541" s="124"/>
      <c r="DF541" s="124"/>
      <c r="DG541" s="124"/>
      <c r="DH541" s="124"/>
      <c r="DI541" s="124"/>
      <c r="DJ541" s="124"/>
      <c r="DK541" s="124"/>
      <c r="DL541" s="124"/>
      <c r="DM541" s="124"/>
      <c r="DN541" s="124"/>
      <c r="DO541" s="124"/>
      <c r="DP541" s="124"/>
      <c r="DQ541" s="124"/>
      <c r="DR541" s="124"/>
      <c r="DS541" s="124"/>
      <c r="DT541" s="124"/>
      <c r="DU541" s="124"/>
      <c r="DV541" s="124"/>
      <c r="DW541" s="124"/>
      <c r="DX541" s="124"/>
      <c r="DY541" s="124"/>
      <c r="DZ541" s="124"/>
      <c r="EA541" s="124"/>
      <c r="EB541" s="124"/>
      <c r="EC541" s="124"/>
      <c r="ED541" s="124"/>
      <c r="EE541" s="124"/>
      <c r="EF541" s="124"/>
      <c r="EG541" s="124"/>
      <c r="EH541" s="124"/>
      <c r="EI541" s="124"/>
      <c r="EJ541" s="124"/>
      <c r="EK541" s="124"/>
      <c r="EL541" s="124"/>
      <c r="EM541" s="124"/>
      <c r="EN541" s="124"/>
      <c r="EO541" s="124"/>
      <c r="EP541" s="124"/>
      <c r="EQ541" s="124"/>
      <c r="ER541" s="124"/>
      <c r="ES541" s="124"/>
      <c r="ET541" s="124"/>
      <c r="EU541" s="124"/>
      <c r="EV541" s="124"/>
      <c r="EW541" s="124"/>
      <c r="EX541" s="124"/>
      <c r="EY541" s="124"/>
      <c r="EZ541" s="124"/>
      <c r="FA541" s="124"/>
      <c r="FB541" s="124"/>
      <c r="FC541" s="124"/>
      <c r="FD541" s="124"/>
      <c r="FE541" s="124"/>
      <c r="FF541" s="124"/>
      <c r="FG541" s="124"/>
      <c r="FH541" s="124"/>
      <c r="FI541" s="124"/>
      <c r="FJ541" s="124"/>
      <c r="FK541" s="124"/>
      <c r="FL541" s="124"/>
    </row>
    <row r="542" spans="1:168" s="31" customFormat="1" ht="38.25">
      <c r="A542" s="80">
        <v>171</v>
      </c>
      <c r="B542" s="101" t="s">
        <v>662</v>
      </c>
      <c r="C542" s="80">
        <v>3.3</v>
      </c>
      <c r="D542" s="101">
        <v>33000</v>
      </c>
      <c r="E542" s="80">
        <v>0.825</v>
      </c>
      <c r="F542" s="82">
        <f t="shared" si="16"/>
        <v>25</v>
      </c>
      <c r="G542" s="80">
        <v>0.825</v>
      </c>
      <c r="H542" s="82">
        <f t="shared" si="17"/>
        <v>25</v>
      </c>
      <c r="I542" s="80">
        <v>1.089</v>
      </c>
      <c r="J542" s="82">
        <f t="shared" si="15"/>
        <v>33</v>
      </c>
      <c r="K542" s="80"/>
      <c r="L542" s="101"/>
      <c r="M542" s="101"/>
      <c r="N542" s="80"/>
      <c r="O542" s="80"/>
      <c r="P542" s="80"/>
      <c r="Q542" s="80"/>
      <c r="R542" s="80"/>
      <c r="S542" s="80"/>
      <c r="T542" s="103"/>
      <c r="U542" s="80"/>
      <c r="V542" s="136"/>
      <c r="W542" s="136"/>
      <c r="X542" s="107"/>
      <c r="Y542" s="107"/>
      <c r="Z542" s="80"/>
      <c r="AA542" s="108"/>
      <c r="AB542" s="109"/>
      <c r="AC542" s="107"/>
      <c r="AD542" s="107"/>
      <c r="AE542" s="107"/>
      <c r="AF542" s="107"/>
      <c r="AG542" s="107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123"/>
      <c r="CT542" s="123"/>
      <c r="CU542" s="123"/>
      <c r="CV542" s="123"/>
      <c r="CW542" s="123"/>
      <c r="CX542" s="123"/>
      <c r="CY542" s="123"/>
      <c r="CZ542" s="124"/>
      <c r="DA542" s="124"/>
      <c r="DB542" s="124"/>
      <c r="DC542" s="124"/>
      <c r="DD542" s="124"/>
      <c r="DE542" s="124"/>
      <c r="DF542" s="124"/>
      <c r="DG542" s="124"/>
      <c r="DH542" s="124"/>
      <c r="DI542" s="124"/>
      <c r="DJ542" s="124"/>
      <c r="DK542" s="124"/>
      <c r="DL542" s="124"/>
      <c r="DM542" s="124"/>
      <c r="DN542" s="124"/>
      <c r="DO542" s="124"/>
      <c r="DP542" s="124"/>
      <c r="DQ542" s="124"/>
      <c r="DR542" s="124"/>
      <c r="DS542" s="124"/>
      <c r="DT542" s="124"/>
      <c r="DU542" s="124"/>
      <c r="DV542" s="124"/>
      <c r="DW542" s="124"/>
      <c r="DX542" s="124"/>
      <c r="DY542" s="124"/>
      <c r="DZ542" s="124"/>
      <c r="EA542" s="124"/>
      <c r="EB542" s="124"/>
      <c r="EC542" s="124"/>
      <c r="ED542" s="124"/>
      <c r="EE542" s="124"/>
      <c r="EF542" s="124"/>
      <c r="EG542" s="124"/>
      <c r="EH542" s="124"/>
      <c r="EI542" s="124"/>
      <c r="EJ542" s="124"/>
      <c r="EK542" s="124"/>
      <c r="EL542" s="124"/>
      <c r="EM542" s="124"/>
      <c r="EN542" s="124"/>
      <c r="EO542" s="124"/>
      <c r="EP542" s="124"/>
      <c r="EQ542" s="124"/>
      <c r="ER542" s="124"/>
      <c r="ES542" s="124"/>
      <c r="ET542" s="124"/>
      <c r="EU542" s="124"/>
      <c r="EV542" s="124"/>
      <c r="EW542" s="124"/>
      <c r="EX542" s="124"/>
      <c r="EY542" s="124"/>
      <c r="EZ542" s="124"/>
      <c r="FA542" s="124"/>
      <c r="FB542" s="124"/>
      <c r="FC542" s="124"/>
      <c r="FD542" s="124"/>
      <c r="FE542" s="124"/>
      <c r="FF542" s="124"/>
      <c r="FG542" s="124"/>
      <c r="FH542" s="124"/>
      <c r="FI542" s="124"/>
      <c r="FJ542" s="124"/>
      <c r="FK542" s="124"/>
      <c r="FL542" s="124"/>
    </row>
    <row r="543" spans="1:168" s="31" customFormat="1" ht="38.25">
      <c r="A543" s="80">
        <v>172</v>
      </c>
      <c r="B543" s="101" t="s">
        <v>663</v>
      </c>
      <c r="C543" s="80">
        <v>1.1</v>
      </c>
      <c r="D543" s="101">
        <v>7700</v>
      </c>
      <c r="E543" s="80">
        <v>0.275</v>
      </c>
      <c r="F543" s="82">
        <f t="shared" si="16"/>
        <v>25</v>
      </c>
      <c r="G543" s="80">
        <v>0.275</v>
      </c>
      <c r="H543" s="82">
        <f t="shared" si="17"/>
        <v>25</v>
      </c>
      <c r="I543" s="80">
        <v>0.36300000000000004</v>
      </c>
      <c r="J543" s="82">
        <f t="shared" si="15"/>
        <v>33</v>
      </c>
      <c r="K543" s="80"/>
      <c r="L543" s="101"/>
      <c r="M543" s="101"/>
      <c r="N543" s="80"/>
      <c r="O543" s="80"/>
      <c r="P543" s="80"/>
      <c r="Q543" s="80"/>
      <c r="R543" s="80"/>
      <c r="S543" s="80"/>
      <c r="T543" s="103"/>
      <c r="U543" s="80"/>
      <c r="V543" s="136"/>
      <c r="W543" s="136"/>
      <c r="X543" s="107"/>
      <c r="Y543" s="107"/>
      <c r="Z543" s="80"/>
      <c r="AA543" s="108"/>
      <c r="AB543" s="109"/>
      <c r="AC543" s="107"/>
      <c r="AD543" s="107"/>
      <c r="AE543" s="107"/>
      <c r="AF543" s="107"/>
      <c r="AG543" s="107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123"/>
      <c r="CT543" s="123"/>
      <c r="CU543" s="123"/>
      <c r="CV543" s="123"/>
      <c r="CW543" s="123"/>
      <c r="CX543" s="123"/>
      <c r="CY543" s="123"/>
      <c r="CZ543" s="124"/>
      <c r="DA543" s="124"/>
      <c r="DB543" s="124"/>
      <c r="DC543" s="124"/>
      <c r="DD543" s="124"/>
      <c r="DE543" s="124"/>
      <c r="DF543" s="124"/>
      <c r="DG543" s="124"/>
      <c r="DH543" s="124"/>
      <c r="DI543" s="124"/>
      <c r="DJ543" s="124"/>
      <c r="DK543" s="124"/>
      <c r="DL543" s="124"/>
      <c r="DM543" s="124"/>
      <c r="DN543" s="124"/>
      <c r="DO543" s="124"/>
      <c r="DP543" s="124"/>
      <c r="DQ543" s="124"/>
      <c r="DR543" s="124"/>
      <c r="DS543" s="124"/>
      <c r="DT543" s="124"/>
      <c r="DU543" s="124"/>
      <c r="DV543" s="124"/>
      <c r="DW543" s="124"/>
      <c r="DX543" s="124"/>
      <c r="DY543" s="124"/>
      <c r="DZ543" s="124"/>
      <c r="EA543" s="124"/>
      <c r="EB543" s="124"/>
      <c r="EC543" s="124"/>
      <c r="ED543" s="124"/>
      <c r="EE543" s="124"/>
      <c r="EF543" s="124"/>
      <c r="EG543" s="124"/>
      <c r="EH543" s="124"/>
      <c r="EI543" s="124"/>
      <c r="EJ543" s="124"/>
      <c r="EK543" s="124"/>
      <c r="EL543" s="124"/>
      <c r="EM543" s="124"/>
      <c r="EN543" s="124"/>
      <c r="EO543" s="124"/>
      <c r="EP543" s="124"/>
      <c r="EQ543" s="124"/>
      <c r="ER543" s="124"/>
      <c r="ES543" s="124"/>
      <c r="ET543" s="124"/>
      <c r="EU543" s="124"/>
      <c r="EV543" s="124"/>
      <c r="EW543" s="124"/>
      <c r="EX543" s="124"/>
      <c r="EY543" s="124"/>
      <c r="EZ543" s="124"/>
      <c r="FA543" s="124"/>
      <c r="FB543" s="124"/>
      <c r="FC543" s="124"/>
      <c r="FD543" s="124"/>
      <c r="FE543" s="124"/>
      <c r="FF543" s="124"/>
      <c r="FG543" s="124"/>
      <c r="FH543" s="124"/>
      <c r="FI543" s="124"/>
      <c r="FJ543" s="124"/>
      <c r="FK543" s="124"/>
      <c r="FL543" s="124"/>
    </row>
    <row r="544" spans="1:168" s="31" customFormat="1" ht="38.25">
      <c r="A544" s="80">
        <v>173</v>
      </c>
      <c r="B544" s="101" t="s">
        <v>664</v>
      </c>
      <c r="C544" s="80">
        <v>0.9</v>
      </c>
      <c r="D544" s="101">
        <v>13050</v>
      </c>
      <c r="E544" s="80">
        <v>0.225</v>
      </c>
      <c r="F544" s="82">
        <f t="shared" si="16"/>
        <v>25</v>
      </c>
      <c r="G544" s="80">
        <v>0.225</v>
      </c>
      <c r="H544" s="82">
        <f t="shared" si="17"/>
        <v>25</v>
      </c>
      <c r="I544" s="80">
        <v>0.297</v>
      </c>
      <c r="J544" s="82">
        <f t="shared" si="15"/>
        <v>32.99999999999999</v>
      </c>
      <c r="K544" s="80"/>
      <c r="L544" s="101"/>
      <c r="M544" s="101"/>
      <c r="N544" s="80"/>
      <c r="O544" s="80"/>
      <c r="P544" s="80"/>
      <c r="Q544" s="80"/>
      <c r="R544" s="80"/>
      <c r="S544" s="80"/>
      <c r="T544" s="103"/>
      <c r="U544" s="80"/>
      <c r="V544" s="136"/>
      <c r="W544" s="136"/>
      <c r="X544" s="107"/>
      <c r="Y544" s="107"/>
      <c r="Z544" s="80"/>
      <c r="AA544" s="108"/>
      <c r="AB544" s="109"/>
      <c r="AC544" s="107"/>
      <c r="AD544" s="107"/>
      <c r="AE544" s="107"/>
      <c r="AF544" s="107"/>
      <c r="AG544" s="107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123"/>
      <c r="CT544" s="123"/>
      <c r="CU544" s="123"/>
      <c r="CV544" s="123"/>
      <c r="CW544" s="123"/>
      <c r="CX544" s="123"/>
      <c r="CY544" s="123"/>
      <c r="CZ544" s="124"/>
      <c r="DA544" s="124"/>
      <c r="DB544" s="124"/>
      <c r="DC544" s="124"/>
      <c r="DD544" s="124"/>
      <c r="DE544" s="124"/>
      <c r="DF544" s="124"/>
      <c r="DG544" s="124"/>
      <c r="DH544" s="124"/>
      <c r="DI544" s="124"/>
      <c r="DJ544" s="124"/>
      <c r="DK544" s="124"/>
      <c r="DL544" s="124"/>
      <c r="DM544" s="124"/>
      <c r="DN544" s="124"/>
      <c r="DO544" s="124"/>
      <c r="DP544" s="124"/>
      <c r="DQ544" s="124"/>
      <c r="DR544" s="124"/>
      <c r="DS544" s="124"/>
      <c r="DT544" s="124"/>
      <c r="DU544" s="124"/>
      <c r="DV544" s="124"/>
      <c r="DW544" s="124"/>
      <c r="DX544" s="124"/>
      <c r="DY544" s="124"/>
      <c r="DZ544" s="124"/>
      <c r="EA544" s="124"/>
      <c r="EB544" s="124"/>
      <c r="EC544" s="124"/>
      <c r="ED544" s="124"/>
      <c r="EE544" s="124"/>
      <c r="EF544" s="124"/>
      <c r="EG544" s="124"/>
      <c r="EH544" s="124"/>
      <c r="EI544" s="124"/>
      <c r="EJ544" s="124"/>
      <c r="EK544" s="124"/>
      <c r="EL544" s="124"/>
      <c r="EM544" s="124"/>
      <c r="EN544" s="124"/>
      <c r="EO544" s="124"/>
      <c r="EP544" s="124"/>
      <c r="EQ544" s="124"/>
      <c r="ER544" s="124"/>
      <c r="ES544" s="124"/>
      <c r="ET544" s="124"/>
      <c r="EU544" s="124"/>
      <c r="EV544" s="124"/>
      <c r="EW544" s="124"/>
      <c r="EX544" s="124"/>
      <c r="EY544" s="124"/>
      <c r="EZ544" s="124"/>
      <c r="FA544" s="124"/>
      <c r="FB544" s="124"/>
      <c r="FC544" s="124"/>
      <c r="FD544" s="124"/>
      <c r="FE544" s="124"/>
      <c r="FF544" s="124"/>
      <c r="FG544" s="124"/>
      <c r="FH544" s="124"/>
      <c r="FI544" s="124"/>
      <c r="FJ544" s="124"/>
      <c r="FK544" s="124"/>
      <c r="FL544" s="124"/>
    </row>
    <row r="545" spans="1:168" s="31" customFormat="1" ht="51">
      <c r="A545" s="80">
        <v>174</v>
      </c>
      <c r="B545" s="101" t="s">
        <v>665</v>
      </c>
      <c r="C545" s="80">
        <v>0.573</v>
      </c>
      <c r="D545" s="101">
        <v>15780.42</v>
      </c>
      <c r="E545" s="80">
        <v>0.143</v>
      </c>
      <c r="F545" s="82">
        <f t="shared" si="16"/>
        <v>24.956369982547994</v>
      </c>
      <c r="G545" s="80">
        <v>0.143</v>
      </c>
      <c r="H545" s="82">
        <f t="shared" si="17"/>
        <v>24.956369982547994</v>
      </c>
      <c r="I545" s="80">
        <v>0.18908999999999998</v>
      </c>
      <c r="J545" s="82">
        <f t="shared" si="15"/>
        <v>33</v>
      </c>
      <c r="K545" s="80"/>
      <c r="L545" s="101"/>
      <c r="M545" s="101"/>
      <c r="N545" s="80"/>
      <c r="O545" s="80"/>
      <c r="P545" s="80"/>
      <c r="Q545" s="80"/>
      <c r="R545" s="80"/>
      <c r="S545" s="80"/>
      <c r="T545" s="103"/>
      <c r="U545" s="80"/>
      <c r="V545" s="136"/>
      <c r="W545" s="136"/>
      <c r="X545" s="107"/>
      <c r="Y545" s="107"/>
      <c r="Z545" s="80"/>
      <c r="AA545" s="108"/>
      <c r="AB545" s="109"/>
      <c r="AC545" s="107"/>
      <c r="AD545" s="107"/>
      <c r="AE545" s="107"/>
      <c r="AF545" s="107"/>
      <c r="AG545" s="107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123"/>
      <c r="CT545" s="123"/>
      <c r="CU545" s="123"/>
      <c r="CV545" s="123"/>
      <c r="CW545" s="123"/>
      <c r="CX545" s="123"/>
      <c r="CY545" s="123"/>
      <c r="CZ545" s="124"/>
      <c r="DA545" s="124"/>
      <c r="DB545" s="124"/>
      <c r="DC545" s="124"/>
      <c r="DD545" s="124"/>
      <c r="DE545" s="124"/>
      <c r="DF545" s="124"/>
      <c r="DG545" s="124"/>
      <c r="DH545" s="124"/>
      <c r="DI545" s="124"/>
      <c r="DJ545" s="124"/>
      <c r="DK545" s="124"/>
      <c r="DL545" s="124"/>
      <c r="DM545" s="124"/>
      <c r="DN545" s="124"/>
      <c r="DO545" s="124"/>
      <c r="DP545" s="124"/>
      <c r="DQ545" s="124"/>
      <c r="DR545" s="124"/>
      <c r="DS545" s="124"/>
      <c r="DT545" s="124"/>
      <c r="DU545" s="124"/>
      <c r="DV545" s="124"/>
      <c r="DW545" s="124"/>
      <c r="DX545" s="124"/>
      <c r="DY545" s="124"/>
      <c r="DZ545" s="124"/>
      <c r="EA545" s="124"/>
      <c r="EB545" s="124"/>
      <c r="EC545" s="124"/>
      <c r="ED545" s="124"/>
      <c r="EE545" s="124"/>
      <c r="EF545" s="124"/>
      <c r="EG545" s="124"/>
      <c r="EH545" s="124"/>
      <c r="EI545" s="124"/>
      <c r="EJ545" s="124"/>
      <c r="EK545" s="124"/>
      <c r="EL545" s="124"/>
      <c r="EM545" s="124"/>
      <c r="EN545" s="124"/>
      <c r="EO545" s="124"/>
      <c r="EP545" s="124"/>
      <c r="EQ545" s="124"/>
      <c r="ER545" s="124"/>
      <c r="ES545" s="124"/>
      <c r="ET545" s="124"/>
      <c r="EU545" s="124"/>
      <c r="EV545" s="124"/>
      <c r="EW545" s="124"/>
      <c r="EX545" s="124"/>
      <c r="EY545" s="124"/>
      <c r="EZ545" s="124"/>
      <c r="FA545" s="124"/>
      <c r="FB545" s="124"/>
      <c r="FC545" s="124"/>
      <c r="FD545" s="124"/>
      <c r="FE545" s="124"/>
      <c r="FF545" s="124"/>
      <c r="FG545" s="124"/>
      <c r="FH545" s="124"/>
      <c r="FI545" s="124"/>
      <c r="FJ545" s="124"/>
      <c r="FK545" s="124"/>
      <c r="FL545" s="124"/>
    </row>
    <row r="546" spans="1:168" s="31" customFormat="1" ht="38.25">
      <c r="A546" s="80">
        <v>175</v>
      </c>
      <c r="B546" s="101" t="s">
        <v>666</v>
      </c>
      <c r="C546" s="80">
        <v>8.2</v>
      </c>
      <c r="D546" s="101">
        <v>98400</v>
      </c>
      <c r="E546" s="80">
        <v>2.05</v>
      </c>
      <c r="F546" s="82">
        <f t="shared" si="16"/>
        <v>25</v>
      </c>
      <c r="G546" s="80">
        <v>2.05</v>
      </c>
      <c r="H546" s="82">
        <f t="shared" si="17"/>
        <v>25</v>
      </c>
      <c r="I546" s="80">
        <v>2.7059999999999995</v>
      </c>
      <c r="J546" s="82">
        <f t="shared" si="15"/>
        <v>32.99999999999999</v>
      </c>
      <c r="K546" s="80"/>
      <c r="L546" s="101"/>
      <c r="M546" s="101"/>
      <c r="N546" s="80"/>
      <c r="O546" s="80"/>
      <c r="P546" s="80"/>
      <c r="Q546" s="80"/>
      <c r="R546" s="80"/>
      <c r="S546" s="80"/>
      <c r="T546" s="103"/>
      <c r="U546" s="80"/>
      <c r="V546" s="136"/>
      <c r="W546" s="136"/>
      <c r="X546" s="107"/>
      <c r="Y546" s="107"/>
      <c r="Z546" s="80"/>
      <c r="AA546" s="108"/>
      <c r="AB546" s="109"/>
      <c r="AC546" s="107"/>
      <c r="AD546" s="107"/>
      <c r="AE546" s="107"/>
      <c r="AF546" s="107"/>
      <c r="AG546" s="107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123"/>
      <c r="CT546" s="123"/>
      <c r="CU546" s="123"/>
      <c r="CV546" s="123"/>
      <c r="CW546" s="123"/>
      <c r="CX546" s="123"/>
      <c r="CY546" s="123"/>
      <c r="CZ546" s="124"/>
      <c r="DA546" s="124"/>
      <c r="DB546" s="124"/>
      <c r="DC546" s="124"/>
      <c r="DD546" s="124"/>
      <c r="DE546" s="124"/>
      <c r="DF546" s="124"/>
      <c r="DG546" s="124"/>
      <c r="DH546" s="124"/>
      <c r="DI546" s="124"/>
      <c r="DJ546" s="124"/>
      <c r="DK546" s="124"/>
      <c r="DL546" s="124"/>
      <c r="DM546" s="124"/>
      <c r="DN546" s="124"/>
      <c r="DO546" s="124"/>
      <c r="DP546" s="124"/>
      <c r="DQ546" s="124"/>
      <c r="DR546" s="124"/>
      <c r="DS546" s="124"/>
      <c r="DT546" s="124"/>
      <c r="DU546" s="124"/>
      <c r="DV546" s="124"/>
      <c r="DW546" s="124"/>
      <c r="DX546" s="124"/>
      <c r="DY546" s="124"/>
      <c r="DZ546" s="124"/>
      <c r="EA546" s="124"/>
      <c r="EB546" s="124"/>
      <c r="EC546" s="124"/>
      <c r="ED546" s="124"/>
      <c r="EE546" s="124"/>
      <c r="EF546" s="124"/>
      <c r="EG546" s="124"/>
      <c r="EH546" s="124"/>
      <c r="EI546" s="124"/>
      <c r="EJ546" s="124"/>
      <c r="EK546" s="124"/>
      <c r="EL546" s="124"/>
      <c r="EM546" s="124"/>
      <c r="EN546" s="124"/>
      <c r="EO546" s="124"/>
      <c r="EP546" s="124"/>
      <c r="EQ546" s="124"/>
      <c r="ER546" s="124"/>
      <c r="ES546" s="124"/>
      <c r="ET546" s="124"/>
      <c r="EU546" s="124"/>
      <c r="EV546" s="124"/>
      <c r="EW546" s="124"/>
      <c r="EX546" s="124"/>
      <c r="EY546" s="124"/>
      <c r="EZ546" s="124"/>
      <c r="FA546" s="124"/>
      <c r="FB546" s="124"/>
      <c r="FC546" s="124"/>
      <c r="FD546" s="124"/>
      <c r="FE546" s="124"/>
      <c r="FF546" s="124"/>
      <c r="FG546" s="124"/>
      <c r="FH546" s="124"/>
      <c r="FI546" s="124"/>
      <c r="FJ546" s="124"/>
      <c r="FK546" s="124"/>
      <c r="FL546" s="124"/>
    </row>
    <row r="547" spans="1:168" s="31" customFormat="1" ht="25.5">
      <c r="A547" s="80">
        <v>176</v>
      </c>
      <c r="B547" s="101" t="s">
        <v>667</v>
      </c>
      <c r="C547" s="80">
        <v>1.17</v>
      </c>
      <c r="D547" s="101">
        <v>11700</v>
      </c>
      <c r="E547" s="80">
        <v>0.293</v>
      </c>
      <c r="F547" s="82">
        <f t="shared" si="16"/>
        <v>25.042735042735043</v>
      </c>
      <c r="G547" s="80">
        <v>0.293</v>
      </c>
      <c r="H547" s="82">
        <f t="shared" si="17"/>
        <v>25.042735042735043</v>
      </c>
      <c r="I547" s="80">
        <v>0.3861</v>
      </c>
      <c r="J547" s="82">
        <f t="shared" si="15"/>
        <v>33</v>
      </c>
      <c r="K547" s="80"/>
      <c r="L547" s="101"/>
      <c r="M547" s="101"/>
      <c r="N547" s="80"/>
      <c r="O547" s="80"/>
      <c r="P547" s="80"/>
      <c r="Q547" s="80"/>
      <c r="R547" s="80"/>
      <c r="S547" s="80"/>
      <c r="T547" s="103"/>
      <c r="U547" s="80"/>
      <c r="V547" s="136"/>
      <c r="W547" s="136"/>
      <c r="X547" s="107"/>
      <c r="Y547" s="107"/>
      <c r="Z547" s="80"/>
      <c r="AA547" s="108"/>
      <c r="AB547" s="109"/>
      <c r="AC547" s="107"/>
      <c r="AD547" s="107"/>
      <c r="AE547" s="107"/>
      <c r="AF547" s="107"/>
      <c r="AG547" s="107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123"/>
      <c r="CT547" s="123"/>
      <c r="CU547" s="123"/>
      <c r="CV547" s="123"/>
      <c r="CW547" s="123"/>
      <c r="CX547" s="123"/>
      <c r="CY547" s="123"/>
      <c r="CZ547" s="124"/>
      <c r="DA547" s="124"/>
      <c r="DB547" s="124"/>
      <c r="DC547" s="124"/>
      <c r="DD547" s="124"/>
      <c r="DE547" s="124"/>
      <c r="DF547" s="124"/>
      <c r="DG547" s="124"/>
      <c r="DH547" s="124"/>
      <c r="DI547" s="124"/>
      <c r="DJ547" s="124"/>
      <c r="DK547" s="124"/>
      <c r="DL547" s="124"/>
      <c r="DM547" s="124"/>
      <c r="DN547" s="124"/>
      <c r="DO547" s="124"/>
      <c r="DP547" s="124"/>
      <c r="DQ547" s="124"/>
      <c r="DR547" s="124"/>
      <c r="DS547" s="124"/>
      <c r="DT547" s="124"/>
      <c r="DU547" s="124"/>
      <c r="DV547" s="124"/>
      <c r="DW547" s="124"/>
      <c r="DX547" s="124"/>
      <c r="DY547" s="124"/>
      <c r="DZ547" s="124"/>
      <c r="EA547" s="124"/>
      <c r="EB547" s="124"/>
      <c r="EC547" s="124"/>
      <c r="ED547" s="124"/>
      <c r="EE547" s="124"/>
      <c r="EF547" s="124"/>
      <c r="EG547" s="124"/>
      <c r="EH547" s="124"/>
      <c r="EI547" s="124"/>
      <c r="EJ547" s="124"/>
      <c r="EK547" s="124"/>
      <c r="EL547" s="124"/>
      <c r="EM547" s="124"/>
      <c r="EN547" s="124"/>
      <c r="EO547" s="124"/>
      <c r="EP547" s="124"/>
      <c r="EQ547" s="124"/>
      <c r="ER547" s="124"/>
      <c r="ES547" s="124"/>
      <c r="ET547" s="124"/>
      <c r="EU547" s="124"/>
      <c r="EV547" s="124"/>
      <c r="EW547" s="124"/>
      <c r="EX547" s="124"/>
      <c r="EY547" s="124"/>
      <c r="EZ547" s="124"/>
      <c r="FA547" s="124"/>
      <c r="FB547" s="124"/>
      <c r="FC547" s="124"/>
      <c r="FD547" s="124"/>
      <c r="FE547" s="124"/>
      <c r="FF547" s="124"/>
      <c r="FG547" s="124"/>
      <c r="FH547" s="124"/>
      <c r="FI547" s="124"/>
      <c r="FJ547" s="124"/>
      <c r="FK547" s="124"/>
      <c r="FL547" s="124"/>
    </row>
    <row r="548" spans="1:168" s="31" customFormat="1" ht="25.5">
      <c r="A548" s="80">
        <v>177</v>
      </c>
      <c r="B548" s="101" t="s">
        <v>668</v>
      </c>
      <c r="C548" s="80">
        <v>10.2</v>
      </c>
      <c r="D548" s="101">
        <v>290000</v>
      </c>
      <c r="E548" s="80">
        <v>2.55</v>
      </c>
      <c r="F548" s="82">
        <f t="shared" si="16"/>
        <v>25</v>
      </c>
      <c r="G548" s="80">
        <v>2.55</v>
      </c>
      <c r="H548" s="82">
        <f t="shared" si="17"/>
        <v>25</v>
      </c>
      <c r="I548" s="80">
        <v>3.3659999999999997</v>
      </c>
      <c r="J548" s="82">
        <f t="shared" si="15"/>
        <v>33</v>
      </c>
      <c r="K548" s="80"/>
      <c r="L548" s="101"/>
      <c r="M548" s="101"/>
      <c r="N548" s="80"/>
      <c r="O548" s="80"/>
      <c r="P548" s="80"/>
      <c r="Q548" s="80"/>
      <c r="R548" s="80"/>
      <c r="S548" s="80"/>
      <c r="T548" s="103"/>
      <c r="U548" s="80"/>
      <c r="V548" s="136"/>
      <c r="W548" s="136"/>
      <c r="X548" s="107"/>
      <c r="Y548" s="107"/>
      <c r="Z548" s="80"/>
      <c r="AA548" s="108"/>
      <c r="AB548" s="109"/>
      <c r="AC548" s="107"/>
      <c r="AD548" s="107"/>
      <c r="AE548" s="107"/>
      <c r="AF548" s="107"/>
      <c r="AG548" s="107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123"/>
      <c r="CT548" s="123"/>
      <c r="CU548" s="123"/>
      <c r="CV548" s="123"/>
      <c r="CW548" s="123"/>
      <c r="CX548" s="123"/>
      <c r="CY548" s="123"/>
      <c r="CZ548" s="124"/>
      <c r="DA548" s="124"/>
      <c r="DB548" s="124"/>
      <c r="DC548" s="124"/>
      <c r="DD548" s="124"/>
      <c r="DE548" s="124"/>
      <c r="DF548" s="124"/>
      <c r="DG548" s="124"/>
      <c r="DH548" s="124"/>
      <c r="DI548" s="124"/>
      <c r="DJ548" s="124"/>
      <c r="DK548" s="124"/>
      <c r="DL548" s="124"/>
      <c r="DM548" s="124"/>
      <c r="DN548" s="124"/>
      <c r="DO548" s="124"/>
      <c r="DP548" s="124"/>
      <c r="DQ548" s="124"/>
      <c r="DR548" s="124"/>
      <c r="DS548" s="124"/>
      <c r="DT548" s="124"/>
      <c r="DU548" s="124"/>
      <c r="DV548" s="124"/>
      <c r="DW548" s="124"/>
      <c r="DX548" s="124"/>
      <c r="DY548" s="124"/>
      <c r="DZ548" s="124"/>
      <c r="EA548" s="124"/>
      <c r="EB548" s="124"/>
      <c r="EC548" s="124"/>
      <c r="ED548" s="124"/>
      <c r="EE548" s="124"/>
      <c r="EF548" s="124"/>
      <c r="EG548" s="124"/>
      <c r="EH548" s="124"/>
      <c r="EI548" s="124"/>
      <c r="EJ548" s="124"/>
      <c r="EK548" s="124"/>
      <c r="EL548" s="124"/>
      <c r="EM548" s="124"/>
      <c r="EN548" s="124"/>
      <c r="EO548" s="124"/>
      <c r="EP548" s="124"/>
      <c r="EQ548" s="124"/>
      <c r="ER548" s="124"/>
      <c r="ES548" s="124"/>
      <c r="ET548" s="124"/>
      <c r="EU548" s="124"/>
      <c r="EV548" s="124"/>
      <c r="EW548" s="124"/>
      <c r="EX548" s="124"/>
      <c r="EY548" s="124"/>
      <c r="EZ548" s="124"/>
      <c r="FA548" s="124"/>
      <c r="FB548" s="124"/>
      <c r="FC548" s="124"/>
      <c r="FD548" s="124"/>
      <c r="FE548" s="124"/>
      <c r="FF548" s="124"/>
      <c r="FG548" s="124"/>
      <c r="FH548" s="124"/>
      <c r="FI548" s="124"/>
      <c r="FJ548" s="124"/>
      <c r="FK548" s="124"/>
      <c r="FL548" s="124"/>
    </row>
    <row r="549" spans="1:168" s="31" customFormat="1" ht="25.5">
      <c r="A549" s="80">
        <v>178</v>
      </c>
      <c r="B549" s="101" t="s">
        <v>669</v>
      </c>
      <c r="C549" s="80">
        <v>1.8</v>
      </c>
      <c r="D549" s="101">
        <v>27486</v>
      </c>
      <c r="E549" s="80">
        <v>0.45</v>
      </c>
      <c r="F549" s="82">
        <f t="shared" si="16"/>
        <v>25</v>
      </c>
      <c r="G549" s="80">
        <v>0.45</v>
      </c>
      <c r="H549" s="82">
        <f t="shared" si="17"/>
        <v>25</v>
      </c>
      <c r="I549" s="80">
        <v>0.594</v>
      </c>
      <c r="J549" s="82">
        <f t="shared" si="15"/>
        <v>32.99999999999999</v>
      </c>
      <c r="K549" s="80"/>
      <c r="L549" s="101"/>
      <c r="M549" s="101"/>
      <c r="N549" s="80"/>
      <c r="O549" s="80"/>
      <c r="P549" s="80"/>
      <c r="Q549" s="80"/>
      <c r="R549" s="80"/>
      <c r="S549" s="80"/>
      <c r="T549" s="103"/>
      <c r="U549" s="80"/>
      <c r="V549" s="136"/>
      <c r="W549" s="136"/>
      <c r="X549" s="107"/>
      <c r="Y549" s="107"/>
      <c r="Z549" s="80"/>
      <c r="AA549" s="108"/>
      <c r="AB549" s="109"/>
      <c r="AC549" s="107"/>
      <c r="AD549" s="107"/>
      <c r="AE549" s="107"/>
      <c r="AF549" s="107"/>
      <c r="AG549" s="107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123"/>
      <c r="CT549" s="123"/>
      <c r="CU549" s="123"/>
      <c r="CV549" s="123"/>
      <c r="CW549" s="123"/>
      <c r="CX549" s="123"/>
      <c r="CY549" s="123"/>
      <c r="CZ549" s="124"/>
      <c r="DA549" s="124"/>
      <c r="DB549" s="124"/>
      <c r="DC549" s="124"/>
      <c r="DD549" s="124"/>
      <c r="DE549" s="124"/>
      <c r="DF549" s="124"/>
      <c r="DG549" s="124"/>
      <c r="DH549" s="124"/>
      <c r="DI549" s="124"/>
      <c r="DJ549" s="124"/>
      <c r="DK549" s="124"/>
      <c r="DL549" s="124"/>
      <c r="DM549" s="124"/>
      <c r="DN549" s="124"/>
      <c r="DO549" s="124"/>
      <c r="DP549" s="124"/>
      <c r="DQ549" s="124"/>
      <c r="DR549" s="124"/>
      <c r="DS549" s="124"/>
      <c r="DT549" s="124"/>
      <c r="DU549" s="124"/>
      <c r="DV549" s="124"/>
      <c r="DW549" s="124"/>
      <c r="DX549" s="124"/>
      <c r="DY549" s="124"/>
      <c r="DZ549" s="124"/>
      <c r="EA549" s="124"/>
      <c r="EB549" s="124"/>
      <c r="EC549" s="124"/>
      <c r="ED549" s="124"/>
      <c r="EE549" s="124"/>
      <c r="EF549" s="124"/>
      <c r="EG549" s="124"/>
      <c r="EH549" s="124"/>
      <c r="EI549" s="124"/>
      <c r="EJ549" s="124"/>
      <c r="EK549" s="124"/>
      <c r="EL549" s="124"/>
      <c r="EM549" s="124"/>
      <c r="EN549" s="124"/>
      <c r="EO549" s="124"/>
      <c r="EP549" s="124"/>
      <c r="EQ549" s="124"/>
      <c r="ER549" s="124"/>
      <c r="ES549" s="124"/>
      <c r="ET549" s="124"/>
      <c r="EU549" s="124"/>
      <c r="EV549" s="124"/>
      <c r="EW549" s="124"/>
      <c r="EX549" s="124"/>
      <c r="EY549" s="124"/>
      <c r="EZ549" s="124"/>
      <c r="FA549" s="124"/>
      <c r="FB549" s="124"/>
      <c r="FC549" s="124"/>
      <c r="FD549" s="124"/>
      <c r="FE549" s="124"/>
      <c r="FF549" s="124"/>
      <c r="FG549" s="124"/>
      <c r="FH549" s="124"/>
      <c r="FI549" s="124"/>
      <c r="FJ549" s="124"/>
      <c r="FK549" s="124"/>
      <c r="FL549" s="124"/>
    </row>
    <row r="550" spans="1:168" s="31" customFormat="1" ht="12.75">
      <c r="A550" s="80">
        <v>179</v>
      </c>
      <c r="B550" s="101" t="s">
        <v>670</v>
      </c>
      <c r="C550" s="80">
        <v>0.18</v>
      </c>
      <c r="D550" s="101">
        <v>1440</v>
      </c>
      <c r="E550" s="80">
        <v>0.045</v>
      </c>
      <c r="F550" s="82">
        <f t="shared" si="16"/>
        <v>25</v>
      </c>
      <c r="G550" s="80">
        <v>0.045</v>
      </c>
      <c r="H550" s="82">
        <f t="shared" si="17"/>
        <v>25</v>
      </c>
      <c r="I550" s="80">
        <v>0.059399999999999994</v>
      </c>
      <c r="J550" s="82">
        <f t="shared" si="15"/>
        <v>32.99999999999999</v>
      </c>
      <c r="K550" s="80"/>
      <c r="L550" s="101"/>
      <c r="M550" s="101"/>
      <c r="N550" s="80"/>
      <c r="O550" s="80"/>
      <c r="P550" s="80"/>
      <c r="Q550" s="80"/>
      <c r="R550" s="80"/>
      <c r="S550" s="80"/>
      <c r="T550" s="103"/>
      <c r="U550" s="80"/>
      <c r="V550" s="136"/>
      <c r="W550" s="136"/>
      <c r="X550" s="107"/>
      <c r="Y550" s="107"/>
      <c r="Z550" s="80"/>
      <c r="AA550" s="108"/>
      <c r="AB550" s="109"/>
      <c r="AC550" s="107"/>
      <c r="AD550" s="107"/>
      <c r="AE550" s="107"/>
      <c r="AF550" s="107"/>
      <c r="AG550" s="107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123"/>
      <c r="CT550" s="123"/>
      <c r="CU550" s="123"/>
      <c r="CV550" s="123"/>
      <c r="CW550" s="123"/>
      <c r="CX550" s="123"/>
      <c r="CY550" s="123"/>
      <c r="CZ550" s="124"/>
      <c r="DA550" s="124"/>
      <c r="DB550" s="124"/>
      <c r="DC550" s="124"/>
      <c r="DD550" s="124"/>
      <c r="DE550" s="124"/>
      <c r="DF550" s="124"/>
      <c r="DG550" s="124"/>
      <c r="DH550" s="124"/>
      <c r="DI550" s="124"/>
      <c r="DJ550" s="124"/>
      <c r="DK550" s="124"/>
      <c r="DL550" s="124"/>
      <c r="DM550" s="124"/>
      <c r="DN550" s="124"/>
      <c r="DO550" s="124"/>
      <c r="DP550" s="124"/>
      <c r="DQ550" s="124"/>
      <c r="DR550" s="124"/>
      <c r="DS550" s="124"/>
      <c r="DT550" s="124"/>
      <c r="DU550" s="124"/>
      <c r="DV550" s="124"/>
      <c r="DW550" s="124"/>
      <c r="DX550" s="124"/>
      <c r="DY550" s="124"/>
      <c r="DZ550" s="124"/>
      <c r="EA550" s="124"/>
      <c r="EB550" s="124"/>
      <c r="EC550" s="124"/>
      <c r="ED550" s="124"/>
      <c r="EE550" s="124"/>
      <c r="EF550" s="124"/>
      <c r="EG550" s="124"/>
      <c r="EH550" s="124"/>
      <c r="EI550" s="124"/>
      <c r="EJ550" s="124"/>
      <c r="EK550" s="124"/>
      <c r="EL550" s="124"/>
      <c r="EM550" s="124"/>
      <c r="EN550" s="124"/>
      <c r="EO550" s="124"/>
      <c r="EP550" s="124"/>
      <c r="EQ550" s="124"/>
      <c r="ER550" s="124"/>
      <c r="ES550" s="124"/>
      <c r="ET550" s="124"/>
      <c r="EU550" s="124"/>
      <c r="EV550" s="124"/>
      <c r="EW550" s="124"/>
      <c r="EX550" s="124"/>
      <c r="EY550" s="124"/>
      <c r="EZ550" s="124"/>
      <c r="FA550" s="124"/>
      <c r="FB550" s="124"/>
      <c r="FC550" s="124"/>
      <c r="FD550" s="124"/>
      <c r="FE550" s="124"/>
      <c r="FF550" s="124"/>
      <c r="FG550" s="124"/>
      <c r="FH550" s="124"/>
      <c r="FI550" s="124"/>
      <c r="FJ550" s="124"/>
      <c r="FK550" s="124"/>
      <c r="FL550" s="124"/>
    </row>
    <row r="551" spans="1:168" s="31" customFormat="1" ht="25.5">
      <c r="A551" s="80">
        <v>180</v>
      </c>
      <c r="B551" s="101" t="s">
        <v>671</v>
      </c>
      <c r="C551" s="80">
        <v>1.43</v>
      </c>
      <c r="D551" s="101">
        <v>22350.9</v>
      </c>
      <c r="E551" s="80">
        <v>0.375</v>
      </c>
      <c r="F551" s="82">
        <f t="shared" si="16"/>
        <v>26.223776223776223</v>
      </c>
      <c r="G551" s="80">
        <v>0.375</v>
      </c>
      <c r="H551" s="82">
        <f t="shared" si="17"/>
        <v>26.223776223776223</v>
      </c>
      <c r="I551" s="80">
        <v>0.4719</v>
      </c>
      <c r="J551" s="82">
        <f t="shared" si="15"/>
        <v>33</v>
      </c>
      <c r="K551" s="80"/>
      <c r="L551" s="101"/>
      <c r="M551" s="101"/>
      <c r="N551" s="80"/>
      <c r="O551" s="80"/>
      <c r="P551" s="80"/>
      <c r="Q551" s="80"/>
      <c r="R551" s="80"/>
      <c r="S551" s="80"/>
      <c r="T551" s="103"/>
      <c r="U551" s="80"/>
      <c r="V551" s="136"/>
      <c r="W551" s="136"/>
      <c r="X551" s="107"/>
      <c r="Y551" s="107"/>
      <c r="Z551" s="80"/>
      <c r="AA551" s="108"/>
      <c r="AB551" s="109"/>
      <c r="AC551" s="107"/>
      <c r="AD551" s="107"/>
      <c r="AE551" s="107"/>
      <c r="AF551" s="107"/>
      <c r="AG551" s="107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123"/>
      <c r="CT551" s="123"/>
      <c r="CU551" s="123"/>
      <c r="CV551" s="123"/>
      <c r="CW551" s="123"/>
      <c r="CX551" s="123"/>
      <c r="CY551" s="123"/>
      <c r="CZ551" s="124"/>
      <c r="DA551" s="124"/>
      <c r="DB551" s="124"/>
      <c r="DC551" s="124"/>
      <c r="DD551" s="124"/>
      <c r="DE551" s="124"/>
      <c r="DF551" s="124"/>
      <c r="DG551" s="124"/>
      <c r="DH551" s="124"/>
      <c r="DI551" s="124"/>
      <c r="DJ551" s="124"/>
      <c r="DK551" s="124"/>
      <c r="DL551" s="124"/>
      <c r="DM551" s="124"/>
      <c r="DN551" s="124"/>
      <c r="DO551" s="124"/>
      <c r="DP551" s="124"/>
      <c r="DQ551" s="124"/>
      <c r="DR551" s="124"/>
      <c r="DS551" s="124"/>
      <c r="DT551" s="124"/>
      <c r="DU551" s="124"/>
      <c r="DV551" s="124"/>
      <c r="DW551" s="124"/>
      <c r="DX551" s="124"/>
      <c r="DY551" s="124"/>
      <c r="DZ551" s="124"/>
      <c r="EA551" s="124"/>
      <c r="EB551" s="124"/>
      <c r="EC551" s="124"/>
      <c r="ED551" s="124"/>
      <c r="EE551" s="124"/>
      <c r="EF551" s="124"/>
      <c r="EG551" s="124"/>
      <c r="EH551" s="124"/>
      <c r="EI551" s="124"/>
      <c r="EJ551" s="124"/>
      <c r="EK551" s="124"/>
      <c r="EL551" s="124"/>
      <c r="EM551" s="124"/>
      <c r="EN551" s="124"/>
      <c r="EO551" s="124"/>
      <c r="EP551" s="124"/>
      <c r="EQ551" s="124"/>
      <c r="ER551" s="124"/>
      <c r="ES551" s="124"/>
      <c r="ET551" s="124"/>
      <c r="EU551" s="124"/>
      <c r="EV551" s="124"/>
      <c r="EW551" s="124"/>
      <c r="EX551" s="124"/>
      <c r="EY551" s="124"/>
      <c r="EZ551" s="124"/>
      <c r="FA551" s="124"/>
      <c r="FB551" s="124"/>
      <c r="FC551" s="124"/>
      <c r="FD551" s="124"/>
      <c r="FE551" s="124"/>
      <c r="FF551" s="124"/>
      <c r="FG551" s="124"/>
      <c r="FH551" s="124"/>
      <c r="FI551" s="124"/>
      <c r="FJ551" s="124"/>
      <c r="FK551" s="124"/>
      <c r="FL551" s="124"/>
    </row>
    <row r="552" spans="1:168" s="31" customFormat="1" ht="25.5">
      <c r="A552" s="80">
        <v>181</v>
      </c>
      <c r="B552" s="101" t="s">
        <v>672</v>
      </c>
      <c r="C552" s="80">
        <v>0.7</v>
      </c>
      <c r="D552" s="101">
        <v>7700</v>
      </c>
      <c r="E552" s="80">
        <v>0.175</v>
      </c>
      <c r="F552" s="82">
        <f t="shared" si="16"/>
        <v>25</v>
      </c>
      <c r="G552" s="80">
        <v>0.175</v>
      </c>
      <c r="H552" s="82">
        <f t="shared" si="17"/>
        <v>25</v>
      </c>
      <c r="I552" s="80">
        <v>0.23099999999999998</v>
      </c>
      <c r="J552" s="82">
        <f t="shared" si="15"/>
        <v>33</v>
      </c>
      <c r="K552" s="80"/>
      <c r="L552" s="101"/>
      <c r="M552" s="101"/>
      <c r="N552" s="80"/>
      <c r="O552" s="80"/>
      <c r="P552" s="80"/>
      <c r="Q552" s="80"/>
      <c r="R552" s="80"/>
      <c r="S552" s="80"/>
      <c r="T552" s="103"/>
      <c r="U552" s="80"/>
      <c r="V552" s="136"/>
      <c r="W552" s="136"/>
      <c r="X552" s="107"/>
      <c r="Y552" s="107"/>
      <c r="Z552" s="80"/>
      <c r="AA552" s="108"/>
      <c r="AB552" s="109"/>
      <c r="AC552" s="107"/>
      <c r="AD552" s="107"/>
      <c r="AE552" s="107"/>
      <c r="AF552" s="107"/>
      <c r="AG552" s="107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123"/>
      <c r="CT552" s="123"/>
      <c r="CU552" s="123"/>
      <c r="CV552" s="123"/>
      <c r="CW552" s="123"/>
      <c r="CX552" s="123"/>
      <c r="CY552" s="123"/>
      <c r="CZ552" s="124"/>
      <c r="DA552" s="124"/>
      <c r="DB552" s="124"/>
      <c r="DC552" s="124"/>
      <c r="DD552" s="124"/>
      <c r="DE552" s="124"/>
      <c r="DF552" s="124"/>
      <c r="DG552" s="124"/>
      <c r="DH552" s="124"/>
      <c r="DI552" s="124"/>
      <c r="DJ552" s="124"/>
      <c r="DK552" s="124"/>
      <c r="DL552" s="124"/>
      <c r="DM552" s="124"/>
      <c r="DN552" s="124"/>
      <c r="DO552" s="124"/>
      <c r="DP552" s="124"/>
      <c r="DQ552" s="124"/>
      <c r="DR552" s="124"/>
      <c r="DS552" s="124"/>
      <c r="DT552" s="124"/>
      <c r="DU552" s="124"/>
      <c r="DV552" s="124"/>
      <c r="DW552" s="124"/>
      <c r="DX552" s="124"/>
      <c r="DY552" s="124"/>
      <c r="DZ552" s="124"/>
      <c r="EA552" s="124"/>
      <c r="EB552" s="124"/>
      <c r="EC552" s="124"/>
      <c r="ED552" s="124"/>
      <c r="EE552" s="124"/>
      <c r="EF552" s="124"/>
      <c r="EG552" s="124"/>
      <c r="EH552" s="124"/>
      <c r="EI552" s="124"/>
      <c r="EJ552" s="124"/>
      <c r="EK552" s="124"/>
      <c r="EL552" s="124"/>
      <c r="EM552" s="124"/>
      <c r="EN552" s="124"/>
      <c r="EO552" s="124"/>
      <c r="EP552" s="124"/>
      <c r="EQ552" s="124"/>
      <c r="ER552" s="124"/>
      <c r="ES552" s="124"/>
      <c r="ET552" s="124"/>
      <c r="EU552" s="124"/>
      <c r="EV552" s="124"/>
      <c r="EW552" s="124"/>
      <c r="EX552" s="124"/>
      <c r="EY552" s="124"/>
      <c r="EZ552" s="124"/>
      <c r="FA552" s="124"/>
      <c r="FB552" s="124"/>
      <c r="FC552" s="124"/>
      <c r="FD552" s="124"/>
      <c r="FE552" s="124"/>
      <c r="FF552" s="124"/>
      <c r="FG552" s="124"/>
      <c r="FH552" s="124"/>
      <c r="FI552" s="124"/>
      <c r="FJ552" s="124"/>
      <c r="FK552" s="124"/>
      <c r="FL552" s="124"/>
    </row>
    <row r="553" spans="1:168" s="31" customFormat="1" ht="25.5">
      <c r="A553" s="80">
        <v>182</v>
      </c>
      <c r="B553" s="101" t="s">
        <v>673</v>
      </c>
      <c r="C553" s="80">
        <v>1.673</v>
      </c>
      <c r="D553" s="101">
        <v>35785.47</v>
      </c>
      <c r="E553" s="80">
        <v>0.418</v>
      </c>
      <c r="F553" s="82">
        <f t="shared" si="16"/>
        <v>24.98505678421996</v>
      </c>
      <c r="G553" s="80">
        <v>0.418</v>
      </c>
      <c r="H553" s="82">
        <f t="shared" si="17"/>
        <v>24.98505678421996</v>
      </c>
      <c r="I553" s="80">
        <v>0.5520900000000001</v>
      </c>
      <c r="J553" s="82">
        <f t="shared" si="15"/>
        <v>33</v>
      </c>
      <c r="K553" s="80"/>
      <c r="L553" s="101"/>
      <c r="M553" s="101"/>
      <c r="N553" s="80"/>
      <c r="O553" s="80"/>
      <c r="P553" s="80"/>
      <c r="Q553" s="80"/>
      <c r="R553" s="80"/>
      <c r="S553" s="80"/>
      <c r="T553" s="103"/>
      <c r="U553" s="80"/>
      <c r="V553" s="136"/>
      <c r="W553" s="136"/>
      <c r="X553" s="107"/>
      <c r="Y553" s="107"/>
      <c r="Z553" s="80"/>
      <c r="AA553" s="108"/>
      <c r="AB553" s="109"/>
      <c r="AC553" s="107"/>
      <c r="AD553" s="107"/>
      <c r="AE553" s="107"/>
      <c r="AF553" s="107"/>
      <c r="AG553" s="107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123"/>
      <c r="CT553" s="123"/>
      <c r="CU553" s="123"/>
      <c r="CV553" s="123"/>
      <c r="CW553" s="123"/>
      <c r="CX553" s="123"/>
      <c r="CY553" s="123"/>
      <c r="CZ553" s="124"/>
      <c r="DA553" s="124"/>
      <c r="DB553" s="124"/>
      <c r="DC553" s="124"/>
      <c r="DD553" s="124"/>
      <c r="DE553" s="124"/>
      <c r="DF553" s="124"/>
      <c r="DG553" s="124"/>
      <c r="DH553" s="124"/>
      <c r="DI553" s="124"/>
      <c r="DJ553" s="124"/>
      <c r="DK553" s="124"/>
      <c r="DL553" s="124"/>
      <c r="DM553" s="124"/>
      <c r="DN553" s="124"/>
      <c r="DO553" s="124"/>
      <c r="DP553" s="124"/>
      <c r="DQ553" s="124"/>
      <c r="DR553" s="124"/>
      <c r="DS553" s="124"/>
      <c r="DT553" s="124"/>
      <c r="DU553" s="124"/>
      <c r="DV553" s="124"/>
      <c r="DW553" s="124"/>
      <c r="DX553" s="124"/>
      <c r="DY553" s="124"/>
      <c r="DZ553" s="124"/>
      <c r="EA553" s="124"/>
      <c r="EB553" s="124"/>
      <c r="EC553" s="124"/>
      <c r="ED553" s="124"/>
      <c r="EE553" s="124"/>
      <c r="EF553" s="124"/>
      <c r="EG553" s="124"/>
      <c r="EH553" s="124"/>
      <c r="EI553" s="124"/>
      <c r="EJ553" s="124"/>
      <c r="EK553" s="124"/>
      <c r="EL553" s="124"/>
      <c r="EM553" s="124"/>
      <c r="EN553" s="124"/>
      <c r="EO553" s="124"/>
      <c r="EP553" s="124"/>
      <c r="EQ553" s="124"/>
      <c r="ER553" s="124"/>
      <c r="ES553" s="124"/>
      <c r="ET553" s="124"/>
      <c r="EU553" s="124"/>
      <c r="EV553" s="124"/>
      <c r="EW553" s="124"/>
      <c r="EX553" s="124"/>
      <c r="EY553" s="124"/>
      <c r="EZ553" s="124"/>
      <c r="FA553" s="124"/>
      <c r="FB553" s="124"/>
      <c r="FC553" s="124"/>
      <c r="FD553" s="124"/>
      <c r="FE553" s="124"/>
      <c r="FF553" s="124"/>
      <c r="FG553" s="124"/>
      <c r="FH553" s="124"/>
      <c r="FI553" s="124"/>
      <c r="FJ553" s="124"/>
      <c r="FK553" s="124"/>
      <c r="FL553" s="124"/>
    </row>
    <row r="554" spans="1:168" s="31" customFormat="1" ht="25.5">
      <c r="A554" s="80">
        <v>183</v>
      </c>
      <c r="B554" s="101" t="s">
        <v>674</v>
      </c>
      <c r="C554" s="80">
        <v>1.781</v>
      </c>
      <c r="D554" s="101">
        <v>32645.73</v>
      </c>
      <c r="E554" s="80">
        <v>0.445</v>
      </c>
      <c r="F554" s="82">
        <f t="shared" si="16"/>
        <v>24.985962942167323</v>
      </c>
      <c r="G554" s="80">
        <v>0.445</v>
      </c>
      <c r="H554" s="82">
        <f t="shared" si="17"/>
        <v>24.985962942167323</v>
      </c>
      <c r="I554" s="80">
        <v>0.58773</v>
      </c>
      <c r="J554" s="82">
        <f t="shared" si="15"/>
        <v>33</v>
      </c>
      <c r="K554" s="80"/>
      <c r="L554" s="101"/>
      <c r="M554" s="101"/>
      <c r="N554" s="80"/>
      <c r="O554" s="80"/>
      <c r="P554" s="80"/>
      <c r="Q554" s="80"/>
      <c r="R554" s="80"/>
      <c r="S554" s="80"/>
      <c r="T554" s="103"/>
      <c r="U554" s="80"/>
      <c r="V554" s="136"/>
      <c r="W554" s="136"/>
      <c r="X554" s="107"/>
      <c r="Y554" s="107"/>
      <c r="Z554" s="80"/>
      <c r="AA554" s="108"/>
      <c r="AB554" s="109"/>
      <c r="AC554" s="107"/>
      <c r="AD554" s="107"/>
      <c r="AE554" s="107"/>
      <c r="AF554" s="107"/>
      <c r="AG554" s="107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123"/>
      <c r="CT554" s="123"/>
      <c r="CU554" s="123"/>
      <c r="CV554" s="123"/>
      <c r="CW554" s="123"/>
      <c r="CX554" s="123"/>
      <c r="CY554" s="123"/>
      <c r="CZ554" s="124"/>
      <c r="DA554" s="124"/>
      <c r="DB554" s="124"/>
      <c r="DC554" s="124"/>
      <c r="DD554" s="124"/>
      <c r="DE554" s="124"/>
      <c r="DF554" s="124"/>
      <c r="DG554" s="124"/>
      <c r="DH554" s="124"/>
      <c r="DI554" s="124"/>
      <c r="DJ554" s="124"/>
      <c r="DK554" s="124"/>
      <c r="DL554" s="124"/>
      <c r="DM554" s="124"/>
      <c r="DN554" s="124"/>
      <c r="DO554" s="124"/>
      <c r="DP554" s="124"/>
      <c r="DQ554" s="124"/>
      <c r="DR554" s="124"/>
      <c r="DS554" s="124"/>
      <c r="DT554" s="124"/>
      <c r="DU554" s="124"/>
      <c r="DV554" s="124"/>
      <c r="DW554" s="124"/>
      <c r="DX554" s="124"/>
      <c r="DY554" s="124"/>
      <c r="DZ554" s="124"/>
      <c r="EA554" s="124"/>
      <c r="EB554" s="124"/>
      <c r="EC554" s="124"/>
      <c r="ED554" s="124"/>
      <c r="EE554" s="124"/>
      <c r="EF554" s="124"/>
      <c r="EG554" s="124"/>
      <c r="EH554" s="124"/>
      <c r="EI554" s="124"/>
      <c r="EJ554" s="124"/>
      <c r="EK554" s="124"/>
      <c r="EL554" s="124"/>
      <c r="EM554" s="124"/>
      <c r="EN554" s="124"/>
      <c r="EO554" s="124"/>
      <c r="EP554" s="124"/>
      <c r="EQ554" s="124"/>
      <c r="ER554" s="124"/>
      <c r="ES554" s="124"/>
      <c r="ET554" s="124"/>
      <c r="EU554" s="124"/>
      <c r="EV554" s="124"/>
      <c r="EW554" s="124"/>
      <c r="EX554" s="124"/>
      <c r="EY554" s="124"/>
      <c r="EZ554" s="124"/>
      <c r="FA554" s="124"/>
      <c r="FB554" s="124"/>
      <c r="FC554" s="124"/>
      <c r="FD554" s="124"/>
      <c r="FE554" s="124"/>
      <c r="FF554" s="124"/>
      <c r="FG554" s="124"/>
      <c r="FH554" s="124"/>
      <c r="FI554" s="124"/>
      <c r="FJ554" s="124"/>
      <c r="FK554" s="124"/>
      <c r="FL554" s="124"/>
    </row>
    <row r="555" spans="1:168" s="31" customFormat="1" ht="25.5">
      <c r="A555" s="80">
        <v>184</v>
      </c>
      <c r="B555" s="101" t="s">
        <v>675</v>
      </c>
      <c r="C555" s="80">
        <v>0.3</v>
      </c>
      <c r="D555" s="101">
        <v>2040</v>
      </c>
      <c r="E555" s="80">
        <v>0.075</v>
      </c>
      <c r="F555" s="82">
        <f t="shared" si="16"/>
        <v>25</v>
      </c>
      <c r="G555" s="80">
        <v>0.075</v>
      </c>
      <c r="H555" s="82">
        <f t="shared" si="17"/>
        <v>25</v>
      </c>
      <c r="I555" s="80">
        <v>0.099</v>
      </c>
      <c r="J555" s="82">
        <f t="shared" si="15"/>
        <v>33</v>
      </c>
      <c r="K555" s="80"/>
      <c r="L555" s="101"/>
      <c r="M555" s="101"/>
      <c r="N555" s="80"/>
      <c r="O555" s="80"/>
      <c r="P555" s="80"/>
      <c r="Q555" s="80"/>
      <c r="R555" s="80"/>
      <c r="S555" s="80"/>
      <c r="T555" s="103"/>
      <c r="U555" s="80"/>
      <c r="V555" s="136"/>
      <c r="W555" s="136"/>
      <c r="X555" s="107"/>
      <c r="Y555" s="107"/>
      <c r="Z555" s="80"/>
      <c r="AA555" s="108"/>
      <c r="AB555" s="109"/>
      <c r="AC555" s="107"/>
      <c r="AD555" s="107"/>
      <c r="AE555" s="107"/>
      <c r="AF555" s="107"/>
      <c r="AG555" s="107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123"/>
      <c r="CT555" s="123"/>
      <c r="CU555" s="123"/>
      <c r="CV555" s="123"/>
      <c r="CW555" s="123"/>
      <c r="CX555" s="123"/>
      <c r="CY555" s="123"/>
      <c r="CZ555" s="124"/>
      <c r="DA555" s="124"/>
      <c r="DB555" s="124"/>
      <c r="DC555" s="124"/>
      <c r="DD555" s="124"/>
      <c r="DE555" s="124"/>
      <c r="DF555" s="124"/>
      <c r="DG555" s="124"/>
      <c r="DH555" s="124"/>
      <c r="DI555" s="124"/>
      <c r="DJ555" s="124"/>
      <c r="DK555" s="124"/>
      <c r="DL555" s="124"/>
      <c r="DM555" s="124"/>
      <c r="DN555" s="124"/>
      <c r="DO555" s="124"/>
      <c r="DP555" s="124"/>
      <c r="DQ555" s="124"/>
      <c r="DR555" s="124"/>
      <c r="DS555" s="124"/>
      <c r="DT555" s="124"/>
      <c r="DU555" s="124"/>
      <c r="DV555" s="124"/>
      <c r="DW555" s="124"/>
      <c r="DX555" s="124"/>
      <c r="DY555" s="124"/>
      <c r="DZ555" s="124"/>
      <c r="EA555" s="124"/>
      <c r="EB555" s="124"/>
      <c r="EC555" s="124"/>
      <c r="ED555" s="124"/>
      <c r="EE555" s="124"/>
      <c r="EF555" s="124"/>
      <c r="EG555" s="124"/>
      <c r="EH555" s="124"/>
      <c r="EI555" s="124"/>
      <c r="EJ555" s="124"/>
      <c r="EK555" s="124"/>
      <c r="EL555" s="124"/>
      <c r="EM555" s="124"/>
      <c r="EN555" s="124"/>
      <c r="EO555" s="124"/>
      <c r="EP555" s="124"/>
      <c r="EQ555" s="124"/>
      <c r="ER555" s="124"/>
      <c r="ES555" s="124"/>
      <c r="ET555" s="124"/>
      <c r="EU555" s="124"/>
      <c r="EV555" s="124"/>
      <c r="EW555" s="124"/>
      <c r="EX555" s="124"/>
      <c r="EY555" s="124"/>
      <c r="EZ555" s="124"/>
      <c r="FA555" s="124"/>
      <c r="FB555" s="124"/>
      <c r="FC555" s="124"/>
      <c r="FD555" s="124"/>
      <c r="FE555" s="124"/>
      <c r="FF555" s="124"/>
      <c r="FG555" s="124"/>
      <c r="FH555" s="124"/>
      <c r="FI555" s="124"/>
      <c r="FJ555" s="124"/>
      <c r="FK555" s="124"/>
      <c r="FL555" s="124"/>
    </row>
    <row r="556" spans="1:168" s="31" customFormat="1" ht="25.5">
      <c r="A556" s="80">
        <v>185</v>
      </c>
      <c r="B556" s="101" t="s">
        <v>676</v>
      </c>
      <c r="C556" s="80">
        <v>0.19</v>
      </c>
      <c r="D556" s="101">
        <v>2699.9</v>
      </c>
      <c r="E556" s="80">
        <v>0.045</v>
      </c>
      <c r="F556" s="82">
        <f t="shared" si="16"/>
        <v>23.684210526315788</v>
      </c>
      <c r="G556" s="80">
        <v>0.045</v>
      </c>
      <c r="H556" s="82">
        <f t="shared" si="17"/>
        <v>23.684210526315788</v>
      </c>
      <c r="I556" s="80">
        <v>0.0627</v>
      </c>
      <c r="J556" s="82">
        <f t="shared" si="15"/>
        <v>33</v>
      </c>
      <c r="K556" s="80"/>
      <c r="L556" s="101"/>
      <c r="M556" s="101"/>
      <c r="N556" s="80"/>
      <c r="O556" s="80"/>
      <c r="P556" s="80"/>
      <c r="Q556" s="80"/>
      <c r="R556" s="80"/>
      <c r="S556" s="80"/>
      <c r="T556" s="103"/>
      <c r="U556" s="80"/>
      <c r="V556" s="136"/>
      <c r="W556" s="136"/>
      <c r="X556" s="107"/>
      <c r="Y556" s="107"/>
      <c r="Z556" s="80"/>
      <c r="AA556" s="108"/>
      <c r="AB556" s="109"/>
      <c r="AC556" s="107"/>
      <c r="AD556" s="107"/>
      <c r="AE556" s="107"/>
      <c r="AF556" s="107"/>
      <c r="AG556" s="107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123"/>
      <c r="CT556" s="123"/>
      <c r="CU556" s="123"/>
      <c r="CV556" s="123"/>
      <c r="CW556" s="123"/>
      <c r="CX556" s="123"/>
      <c r="CY556" s="123"/>
      <c r="CZ556" s="124"/>
      <c r="DA556" s="124"/>
      <c r="DB556" s="124"/>
      <c r="DC556" s="124"/>
      <c r="DD556" s="124"/>
      <c r="DE556" s="124"/>
      <c r="DF556" s="124"/>
      <c r="DG556" s="124"/>
      <c r="DH556" s="124"/>
      <c r="DI556" s="124"/>
      <c r="DJ556" s="124"/>
      <c r="DK556" s="124"/>
      <c r="DL556" s="124"/>
      <c r="DM556" s="124"/>
      <c r="DN556" s="124"/>
      <c r="DO556" s="124"/>
      <c r="DP556" s="124"/>
      <c r="DQ556" s="124"/>
      <c r="DR556" s="124"/>
      <c r="DS556" s="124"/>
      <c r="DT556" s="124"/>
      <c r="DU556" s="124"/>
      <c r="DV556" s="124"/>
      <c r="DW556" s="124"/>
      <c r="DX556" s="124"/>
      <c r="DY556" s="124"/>
      <c r="DZ556" s="124"/>
      <c r="EA556" s="124"/>
      <c r="EB556" s="124"/>
      <c r="EC556" s="124"/>
      <c r="ED556" s="124"/>
      <c r="EE556" s="124"/>
      <c r="EF556" s="124"/>
      <c r="EG556" s="124"/>
      <c r="EH556" s="124"/>
      <c r="EI556" s="124"/>
      <c r="EJ556" s="124"/>
      <c r="EK556" s="124"/>
      <c r="EL556" s="124"/>
      <c r="EM556" s="124"/>
      <c r="EN556" s="124"/>
      <c r="EO556" s="124"/>
      <c r="EP556" s="124"/>
      <c r="EQ556" s="124"/>
      <c r="ER556" s="124"/>
      <c r="ES556" s="124"/>
      <c r="ET556" s="124"/>
      <c r="EU556" s="124"/>
      <c r="EV556" s="124"/>
      <c r="EW556" s="124"/>
      <c r="EX556" s="124"/>
      <c r="EY556" s="124"/>
      <c r="EZ556" s="124"/>
      <c r="FA556" s="124"/>
      <c r="FB556" s="124"/>
      <c r="FC556" s="124"/>
      <c r="FD556" s="124"/>
      <c r="FE556" s="124"/>
      <c r="FF556" s="124"/>
      <c r="FG556" s="124"/>
      <c r="FH556" s="124"/>
      <c r="FI556" s="124"/>
      <c r="FJ556" s="124"/>
      <c r="FK556" s="124"/>
      <c r="FL556" s="124"/>
    </row>
    <row r="557" spans="1:168" s="31" customFormat="1" ht="25.5">
      <c r="A557" s="80">
        <v>186</v>
      </c>
      <c r="B557" s="101" t="s">
        <v>677</v>
      </c>
      <c r="C557" s="80">
        <v>0.56</v>
      </c>
      <c r="D557" s="101">
        <v>3752</v>
      </c>
      <c r="E557" s="80">
        <v>0.14</v>
      </c>
      <c r="F557" s="82">
        <f t="shared" si="16"/>
        <v>25</v>
      </c>
      <c r="G557" s="80">
        <v>0.14</v>
      </c>
      <c r="H557" s="82">
        <f t="shared" si="17"/>
        <v>25</v>
      </c>
      <c r="I557" s="80">
        <v>0.1848</v>
      </c>
      <c r="J557" s="82">
        <f t="shared" si="15"/>
        <v>32.99999999999999</v>
      </c>
      <c r="K557" s="80"/>
      <c r="L557" s="101"/>
      <c r="M557" s="101"/>
      <c r="N557" s="80"/>
      <c r="O557" s="80"/>
      <c r="P557" s="80"/>
      <c r="Q557" s="80"/>
      <c r="R557" s="80"/>
      <c r="S557" s="80"/>
      <c r="T557" s="103"/>
      <c r="U557" s="80"/>
      <c r="V557" s="136"/>
      <c r="W557" s="136"/>
      <c r="X557" s="107"/>
      <c r="Y557" s="107"/>
      <c r="Z557" s="80"/>
      <c r="AA557" s="108"/>
      <c r="AB557" s="109"/>
      <c r="AC557" s="107"/>
      <c r="AD557" s="107"/>
      <c r="AE557" s="107"/>
      <c r="AF557" s="107"/>
      <c r="AG557" s="107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123"/>
      <c r="CT557" s="123"/>
      <c r="CU557" s="123"/>
      <c r="CV557" s="123"/>
      <c r="CW557" s="123"/>
      <c r="CX557" s="123"/>
      <c r="CY557" s="123"/>
      <c r="CZ557" s="124"/>
      <c r="DA557" s="124"/>
      <c r="DB557" s="124"/>
      <c r="DC557" s="124"/>
      <c r="DD557" s="124"/>
      <c r="DE557" s="124"/>
      <c r="DF557" s="124"/>
      <c r="DG557" s="124"/>
      <c r="DH557" s="124"/>
      <c r="DI557" s="124"/>
      <c r="DJ557" s="124"/>
      <c r="DK557" s="124"/>
      <c r="DL557" s="124"/>
      <c r="DM557" s="124"/>
      <c r="DN557" s="124"/>
      <c r="DO557" s="124"/>
      <c r="DP557" s="124"/>
      <c r="DQ557" s="124"/>
      <c r="DR557" s="124"/>
      <c r="DS557" s="124"/>
      <c r="DT557" s="124"/>
      <c r="DU557" s="124"/>
      <c r="DV557" s="124"/>
      <c r="DW557" s="124"/>
      <c r="DX557" s="124"/>
      <c r="DY557" s="124"/>
      <c r="DZ557" s="124"/>
      <c r="EA557" s="124"/>
      <c r="EB557" s="124"/>
      <c r="EC557" s="124"/>
      <c r="ED557" s="124"/>
      <c r="EE557" s="124"/>
      <c r="EF557" s="124"/>
      <c r="EG557" s="124"/>
      <c r="EH557" s="124"/>
      <c r="EI557" s="124"/>
      <c r="EJ557" s="124"/>
      <c r="EK557" s="124"/>
      <c r="EL557" s="124"/>
      <c r="EM557" s="124"/>
      <c r="EN557" s="124"/>
      <c r="EO557" s="124"/>
      <c r="EP557" s="124"/>
      <c r="EQ557" s="124"/>
      <c r="ER557" s="124"/>
      <c r="ES557" s="124"/>
      <c r="ET557" s="124"/>
      <c r="EU557" s="124"/>
      <c r="EV557" s="124"/>
      <c r="EW557" s="124"/>
      <c r="EX557" s="124"/>
      <c r="EY557" s="124"/>
      <c r="EZ557" s="124"/>
      <c r="FA557" s="124"/>
      <c r="FB557" s="124"/>
      <c r="FC557" s="124"/>
      <c r="FD557" s="124"/>
      <c r="FE557" s="124"/>
      <c r="FF557" s="124"/>
      <c r="FG557" s="124"/>
      <c r="FH557" s="124"/>
      <c r="FI557" s="124"/>
      <c r="FJ557" s="124"/>
      <c r="FK557" s="124"/>
      <c r="FL557" s="124"/>
    </row>
    <row r="558" spans="1:168" s="31" customFormat="1" ht="12.75">
      <c r="A558" s="80">
        <v>187</v>
      </c>
      <c r="B558" s="101" t="s">
        <v>678</v>
      </c>
      <c r="C558" s="80">
        <v>0.53</v>
      </c>
      <c r="D558" s="101">
        <v>4240</v>
      </c>
      <c r="E558" s="80">
        <v>0.132</v>
      </c>
      <c r="F558" s="82">
        <f t="shared" si="16"/>
        <v>24.90566037735849</v>
      </c>
      <c r="G558" s="80">
        <v>0.132</v>
      </c>
      <c r="H558" s="82">
        <f t="shared" si="17"/>
        <v>24.90566037735849</v>
      </c>
      <c r="I558" s="80">
        <v>0.17490000000000003</v>
      </c>
      <c r="J558" s="82">
        <f t="shared" si="15"/>
        <v>33</v>
      </c>
      <c r="K558" s="80"/>
      <c r="L558" s="101"/>
      <c r="M558" s="101"/>
      <c r="N558" s="80"/>
      <c r="O558" s="80"/>
      <c r="P558" s="80"/>
      <c r="Q558" s="80"/>
      <c r="R558" s="80"/>
      <c r="S558" s="80"/>
      <c r="T558" s="103"/>
      <c r="U558" s="80"/>
      <c r="V558" s="136"/>
      <c r="W558" s="136"/>
      <c r="X558" s="107"/>
      <c r="Y558" s="107"/>
      <c r="Z558" s="80"/>
      <c r="AA558" s="108"/>
      <c r="AB558" s="109"/>
      <c r="AC558" s="107"/>
      <c r="AD558" s="107"/>
      <c r="AE558" s="107"/>
      <c r="AF558" s="107"/>
      <c r="AG558" s="107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123"/>
      <c r="CT558" s="123"/>
      <c r="CU558" s="123"/>
      <c r="CV558" s="123"/>
      <c r="CW558" s="123"/>
      <c r="CX558" s="123"/>
      <c r="CY558" s="123"/>
      <c r="CZ558" s="124"/>
      <c r="DA558" s="124"/>
      <c r="DB558" s="124"/>
      <c r="DC558" s="124"/>
      <c r="DD558" s="124"/>
      <c r="DE558" s="124"/>
      <c r="DF558" s="124"/>
      <c r="DG558" s="124"/>
      <c r="DH558" s="124"/>
      <c r="DI558" s="124"/>
      <c r="DJ558" s="124"/>
      <c r="DK558" s="124"/>
      <c r="DL558" s="124"/>
      <c r="DM558" s="124"/>
      <c r="DN558" s="124"/>
      <c r="DO558" s="124"/>
      <c r="DP558" s="124"/>
      <c r="DQ558" s="124"/>
      <c r="DR558" s="124"/>
      <c r="DS558" s="124"/>
      <c r="DT558" s="124"/>
      <c r="DU558" s="124"/>
      <c r="DV558" s="124"/>
      <c r="DW558" s="124"/>
      <c r="DX558" s="124"/>
      <c r="DY558" s="124"/>
      <c r="DZ558" s="124"/>
      <c r="EA558" s="124"/>
      <c r="EB558" s="124"/>
      <c r="EC558" s="124"/>
      <c r="ED558" s="124"/>
      <c r="EE558" s="124"/>
      <c r="EF558" s="124"/>
      <c r="EG558" s="124"/>
      <c r="EH558" s="124"/>
      <c r="EI558" s="124"/>
      <c r="EJ558" s="124"/>
      <c r="EK558" s="124"/>
      <c r="EL558" s="124"/>
      <c r="EM558" s="124"/>
      <c r="EN558" s="124"/>
      <c r="EO558" s="124"/>
      <c r="EP558" s="124"/>
      <c r="EQ558" s="124"/>
      <c r="ER558" s="124"/>
      <c r="ES558" s="124"/>
      <c r="ET558" s="124"/>
      <c r="EU558" s="124"/>
      <c r="EV558" s="124"/>
      <c r="EW558" s="124"/>
      <c r="EX558" s="124"/>
      <c r="EY558" s="124"/>
      <c r="EZ558" s="124"/>
      <c r="FA558" s="124"/>
      <c r="FB558" s="124"/>
      <c r="FC558" s="124"/>
      <c r="FD558" s="124"/>
      <c r="FE558" s="124"/>
      <c r="FF558" s="124"/>
      <c r="FG558" s="124"/>
      <c r="FH558" s="124"/>
      <c r="FI558" s="124"/>
      <c r="FJ558" s="124"/>
      <c r="FK558" s="124"/>
      <c r="FL558" s="124"/>
    </row>
    <row r="559" spans="1:168" s="31" customFormat="1" ht="51">
      <c r="A559" s="80">
        <v>188</v>
      </c>
      <c r="B559" s="101" t="s">
        <v>679</v>
      </c>
      <c r="C559" s="80">
        <v>0.3</v>
      </c>
      <c r="D559" s="101">
        <v>3000</v>
      </c>
      <c r="E559" s="80">
        <v>0.075</v>
      </c>
      <c r="F559" s="82">
        <f t="shared" si="16"/>
        <v>25</v>
      </c>
      <c r="G559" s="80">
        <v>0.075</v>
      </c>
      <c r="H559" s="82">
        <f t="shared" si="17"/>
        <v>25</v>
      </c>
      <c r="I559" s="80">
        <v>0.099</v>
      </c>
      <c r="J559" s="82">
        <f t="shared" si="15"/>
        <v>33</v>
      </c>
      <c r="K559" s="80"/>
      <c r="L559" s="101"/>
      <c r="M559" s="101"/>
      <c r="N559" s="80"/>
      <c r="O559" s="80"/>
      <c r="P559" s="80"/>
      <c r="Q559" s="80"/>
      <c r="R559" s="80"/>
      <c r="S559" s="80"/>
      <c r="T559" s="103"/>
      <c r="U559" s="80"/>
      <c r="V559" s="136"/>
      <c r="W559" s="136"/>
      <c r="X559" s="107"/>
      <c r="Y559" s="107"/>
      <c r="Z559" s="80"/>
      <c r="AA559" s="108"/>
      <c r="AB559" s="109"/>
      <c r="AC559" s="107"/>
      <c r="AD559" s="107"/>
      <c r="AE559" s="107"/>
      <c r="AF559" s="107"/>
      <c r="AG559" s="107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123"/>
      <c r="CT559" s="123"/>
      <c r="CU559" s="123"/>
      <c r="CV559" s="123"/>
      <c r="CW559" s="123"/>
      <c r="CX559" s="123"/>
      <c r="CY559" s="123"/>
      <c r="CZ559" s="124"/>
      <c r="DA559" s="124"/>
      <c r="DB559" s="124"/>
      <c r="DC559" s="124"/>
      <c r="DD559" s="124"/>
      <c r="DE559" s="124"/>
      <c r="DF559" s="124"/>
      <c r="DG559" s="124"/>
      <c r="DH559" s="124"/>
      <c r="DI559" s="124"/>
      <c r="DJ559" s="124"/>
      <c r="DK559" s="124"/>
      <c r="DL559" s="124"/>
      <c r="DM559" s="124"/>
      <c r="DN559" s="124"/>
      <c r="DO559" s="124"/>
      <c r="DP559" s="124"/>
      <c r="DQ559" s="124"/>
      <c r="DR559" s="124"/>
      <c r="DS559" s="124"/>
      <c r="DT559" s="124"/>
      <c r="DU559" s="124"/>
      <c r="DV559" s="124"/>
      <c r="DW559" s="124"/>
      <c r="DX559" s="124"/>
      <c r="DY559" s="124"/>
      <c r="DZ559" s="124"/>
      <c r="EA559" s="124"/>
      <c r="EB559" s="124"/>
      <c r="EC559" s="124"/>
      <c r="ED559" s="124"/>
      <c r="EE559" s="124"/>
      <c r="EF559" s="124"/>
      <c r="EG559" s="124"/>
      <c r="EH559" s="124"/>
      <c r="EI559" s="124"/>
      <c r="EJ559" s="124"/>
      <c r="EK559" s="124"/>
      <c r="EL559" s="124"/>
      <c r="EM559" s="124"/>
      <c r="EN559" s="124"/>
      <c r="EO559" s="124"/>
      <c r="EP559" s="124"/>
      <c r="EQ559" s="124"/>
      <c r="ER559" s="124"/>
      <c r="ES559" s="124"/>
      <c r="ET559" s="124"/>
      <c r="EU559" s="124"/>
      <c r="EV559" s="124"/>
      <c r="EW559" s="124"/>
      <c r="EX559" s="124"/>
      <c r="EY559" s="124"/>
      <c r="EZ559" s="124"/>
      <c r="FA559" s="124"/>
      <c r="FB559" s="124"/>
      <c r="FC559" s="124"/>
      <c r="FD559" s="124"/>
      <c r="FE559" s="124"/>
      <c r="FF559" s="124"/>
      <c r="FG559" s="124"/>
      <c r="FH559" s="124"/>
      <c r="FI559" s="124"/>
      <c r="FJ559" s="124"/>
      <c r="FK559" s="124"/>
      <c r="FL559" s="124"/>
    </row>
    <row r="560" spans="1:168" s="31" customFormat="1" ht="51">
      <c r="A560" s="80">
        <v>189</v>
      </c>
      <c r="B560" s="101" t="s">
        <v>680</v>
      </c>
      <c r="C560" s="80">
        <v>2.357</v>
      </c>
      <c r="D560" s="101">
        <v>16192.59</v>
      </c>
      <c r="E560" s="80">
        <v>0.589</v>
      </c>
      <c r="F560" s="82">
        <f t="shared" si="16"/>
        <v>24.989393296563424</v>
      </c>
      <c r="G560" s="80">
        <v>0.589</v>
      </c>
      <c r="H560" s="82">
        <f t="shared" si="17"/>
        <v>24.989393296563424</v>
      </c>
      <c r="I560" s="80">
        <v>0.7778100000000001</v>
      </c>
      <c r="J560" s="82">
        <f t="shared" si="15"/>
        <v>33</v>
      </c>
      <c r="K560" s="80"/>
      <c r="L560" s="101"/>
      <c r="M560" s="101"/>
      <c r="N560" s="80"/>
      <c r="O560" s="80"/>
      <c r="P560" s="80"/>
      <c r="Q560" s="80"/>
      <c r="R560" s="80"/>
      <c r="S560" s="80"/>
      <c r="T560" s="103"/>
      <c r="U560" s="80"/>
      <c r="V560" s="136"/>
      <c r="W560" s="136"/>
      <c r="X560" s="107"/>
      <c r="Y560" s="107"/>
      <c r="Z560" s="80"/>
      <c r="AA560" s="108"/>
      <c r="AB560" s="109"/>
      <c r="AC560" s="107"/>
      <c r="AD560" s="107"/>
      <c r="AE560" s="107"/>
      <c r="AF560" s="107"/>
      <c r="AG560" s="107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123"/>
      <c r="CT560" s="123"/>
      <c r="CU560" s="123"/>
      <c r="CV560" s="123"/>
      <c r="CW560" s="123"/>
      <c r="CX560" s="123"/>
      <c r="CY560" s="123"/>
      <c r="CZ560" s="124"/>
      <c r="DA560" s="124"/>
      <c r="DB560" s="124"/>
      <c r="DC560" s="124"/>
      <c r="DD560" s="124"/>
      <c r="DE560" s="124"/>
      <c r="DF560" s="124"/>
      <c r="DG560" s="124"/>
      <c r="DH560" s="124"/>
      <c r="DI560" s="124"/>
      <c r="DJ560" s="124"/>
      <c r="DK560" s="124"/>
      <c r="DL560" s="124"/>
      <c r="DM560" s="124"/>
      <c r="DN560" s="124"/>
      <c r="DO560" s="124"/>
      <c r="DP560" s="124"/>
      <c r="DQ560" s="124"/>
      <c r="DR560" s="124"/>
      <c r="DS560" s="124"/>
      <c r="DT560" s="124"/>
      <c r="DU560" s="124"/>
      <c r="DV560" s="124"/>
      <c r="DW560" s="124"/>
      <c r="DX560" s="124"/>
      <c r="DY560" s="124"/>
      <c r="DZ560" s="124"/>
      <c r="EA560" s="124"/>
      <c r="EB560" s="124"/>
      <c r="EC560" s="124"/>
      <c r="ED560" s="124"/>
      <c r="EE560" s="124"/>
      <c r="EF560" s="124"/>
      <c r="EG560" s="124"/>
      <c r="EH560" s="124"/>
      <c r="EI560" s="124"/>
      <c r="EJ560" s="124"/>
      <c r="EK560" s="124"/>
      <c r="EL560" s="124"/>
      <c r="EM560" s="124"/>
      <c r="EN560" s="124"/>
      <c r="EO560" s="124"/>
      <c r="EP560" s="124"/>
      <c r="EQ560" s="124"/>
      <c r="ER560" s="124"/>
      <c r="ES560" s="124"/>
      <c r="ET560" s="124"/>
      <c r="EU560" s="124"/>
      <c r="EV560" s="124"/>
      <c r="EW560" s="124"/>
      <c r="EX560" s="124"/>
      <c r="EY560" s="124"/>
      <c r="EZ560" s="124"/>
      <c r="FA560" s="124"/>
      <c r="FB560" s="124"/>
      <c r="FC560" s="124"/>
      <c r="FD560" s="124"/>
      <c r="FE560" s="124"/>
      <c r="FF560" s="124"/>
      <c r="FG560" s="124"/>
      <c r="FH560" s="124"/>
      <c r="FI560" s="124"/>
      <c r="FJ560" s="124"/>
      <c r="FK560" s="124"/>
      <c r="FL560" s="124"/>
    </row>
    <row r="561" spans="1:168" s="31" customFormat="1" ht="25.5">
      <c r="A561" s="80">
        <v>190</v>
      </c>
      <c r="B561" s="101" t="s">
        <v>681</v>
      </c>
      <c r="C561" s="80">
        <v>0.55</v>
      </c>
      <c r="D561" s="101">
        <v>4400</v>
      </c>
      <c r="E561" s="80">
        <v>0.137</v>
      </c>
      <c r="F561" s="82">
        <f t="shared" si="16"/>
        <v>24.90909090909091</v>
      </c>
      <c r="G561" s="80">
        <v>0.137</v>
      </c>
      <c r="H561" s="82">
        <f t="shared" si="17"/>
        <v>24.90909090909091</v>
      </c>
      <c r="I561" s="80">
        <v>0.18150000000000002</v>
      </c>
      <c r="J561" s="82">
        <f t="shared" si="15"/>
        <v>33</v>
      </c>
      <c r="K561" s="80"/>
      <c r="L561" s="101"/>
      <c r="M561" s="101"/>
      <c r="N561" s="80"/>
      <c r="O561" s="80"/>
      <c r="P561" s="80"/>
      <c r="Q561" s="80"/>
      <c r="R561" s="80"/>
      <c r="S561" s="80"/>
      <c r="T561" s="103"/>
      <c r="U561" s="80"/>
      <c r="V561" s="136"/>
      <c r="W561" s="136"/>
      <c r="X561" s="107"/>
      <c r="Y561" s="107"/>
      <c r="Z561" s="80"/>
      <c r="AA561" s="108"/>
      <c r="AB561" s="109"/>
      <c r="AC561" s="107"/>
      <c r="AD561" s="107"/>
      <c r="AE561" s="107"/>
      <c r="AF561" s="107"/>
      <c r="AG561" s="107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123"/>
      <c r="CT561" s="123"/>
      <c r="CU561" s="123"/>
      <c r="CV561" s="123"/>
      <c r="CW561" s="123"/>
      <c r="CX561" s="123"/>
      <c r="CY561" s="123"/>
      <c r="CZ561" s="124"/>
      <c r="DA561" s="124"/>
      <c r="DB561" s="124"/>
      <c r="DC561" s="124"/>
      <c r="DD561" s="124"/>
      <c r="DE561" s="124"/>
      <c r="DF561" s="124"/>
      <c r="DG561" s="124"/>
      <c r="DH561" s="124"/>
      <c r="DI561" s="124"/>
      <c r="DJ561" s="124"/>
      <c r="DK561" s="124"/>
      <c r="DL561" s="124"/>
      <c r="DM561" s="124"/>
      <c r="DN561" s="124"/>
      <c r="DO561" s="124"/>
      <c r="DP561" s="124"/>
      <c r="DQ561" s="124"/>
      <c r="DR561" s="124"/>
      <c r="DS561" s="124"/>
      <c r="DT561" s="124"/>
      <c r="DU561" s="124"/>
      <c r="DV561" s="124"/>
      <c r="DW561" s="124"/>
      <c r="DX561" s="124"/>
      <c r="DY561" s="124"/>
      <c r="DZ561" s="124"/>
      <c r="EA561" s="124"/>
      <c r="EB561" s="124"/>
      <c r="EC561" s="124"/>
      <c r="ED561" s="124"/>
      <c r="EE561" s="124"/>
      <c r="EF561" s="124"/>
      <c r="EG561" s="124"/>
      <c r="EH561" s="124"/>
      <c r="EI561" s="124"/>
      <c r="EJ561" s="124"/>
      <c r="EK561" s="124"/>
      <c r="EL561" s="124"/>
      <c r="EM561" s="124"/>
      <c r="EN561" s="124"/>
      <c r="EO561" s="124"/>
      <c r="EP561" s="124"/>
      <c r="EQ561" s="124"/>
      <c r="ER561" s="124"/>
      <c r="ES561" s="124"/>
      <c r="ET561" s="124"/>
      <c r="EU561" s="124"/>
      <c r="EV561" s="124"/>
      <c r="EW561" s="124"/>
      <c r="EX561" s="124"/>
      <c r="EY561" s="124"/>
      <c r="EZ561" s="124"/>
      <c r="FA561" s="124"/>
      <c r="FB561" s="124"/>
      <c r="FC561" s="124"/>
      <c r="FD561" s="124"/>
      <c r="FE561" s="124"/>
      <c r="FF561" s="124"/>
      <c r="FG561" s="124"/>
      <c r="FH561" s="124"/>
      <c r="FI561" s="124"/>
      <c r="FJ561" s="124"/>
      <c r="FK561" s="124"/>
      <c r="FL561" s="124"/>
    </row>
    <row r="562" spans="1:168" s="31" customFormat="1" ht="25.5">
      <c r="A562" s="80">
        <v>191</v>
      </c>
      <c r="B562" s="101" t="s">
        <v>682</v>
      </c>
      <c r="C562" s="80">
        <v>1.699</v>
      </c>
      <c r="D562" s="101">
        <v>13761.9</v>
      </c>
      <c r="E562" s="80">
        <v>0.424</v>
      </c>
      <c r="F562" s="82">
        <f t="shared" si="16"/>
        <v>24.955856386109474</v>
      </c>
      <c r="G562" s="80">
        <v>0.424</v>
      </c>
      <c r="H562" s="82">
        <f t="shared" si="17"/>
        <v>24.955856386109474</v>
      </c>
      <c r="I562" s="80">
        <v>0.56067</v>
      </c>
      <c r="J562" s="82">
        <f t="shared" si="15"/>
        <v>33</v>
      </c>
      <c r="K562" s="80"/>
      <c r="L562" s="101"/>
      <c r="M562" s="101"/>
      <c r="N562" s="80"/>
      <c r="O562" s="80"/>
      <c r="P562" s="80"/>
      <c r="Q562" s="80"/>
      <c r="R562" s="80"/>
      <c r="S562" s="80"/>
      <c r="T562" s="103"/>
      <c r="U562" s="80"/>
      <c r="V562" s="136"/>
      <c r="W562" s="136"/>
      <c r="X562" s="107"/>
      <c r="Y562" s="107"/>
      <c r="Z562" s="80"/>
      <c r="AA562" s="108"/>
      <c r="AB562" s="109"/>
      <c r="AC562" s="107"/>
      <c r="AD562" s="107"/>
      <c r="AE562" s="107"/>
      <c r="AF562" s="107"/>
      <c r="AG562" s="107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123"/>
      <c r="CT562" s="123"/>
      <c r="CU562" s="123"/>
      <c r="CV562" s="123"/>
      <c r="CW562" s="123"/>
      <c r="CX562" s="123"/>
      <c r="CY562" s="123"/>
      <c r="CZ562" s="124"/>
      <c r="DA562" s="124"/>
      <c r="DB562" s="124"/>
      <c r="DC562" s="124"/>
      <c r="DD562" s="124"/>
      <c r="DE562" s="124"/>
      <c r="DF562" s="124"/>
      <c r="DG562" s="124"/>
      <c r="DH562" s="124"/>
      <c r="DI562" s="124"/>
      <c r="DJ562" s="124"/>
      <c r="DK562" s="124"/>
      <c r="DL562" s="124"/>
      <c r="DM562" s="124"/>
      <c r="DN562" s="124"/>
      <c r="DO562" s="124"/>
      <c r="DP562" s="124"/>
      <c r="DQ562" s="124"/>
      <c r="DR562" s="124"/>
      <c r="DS562" s="124"/>
      <c r="DT562" s="124"/>
      <c r="DU562" s="124"/>
      <c r="DV562" s="124"/>
      <c r="DW562" s="124"/>
      <c r="DX562" s="124"/>
      <c r="DY562" s="124"/>
      <c r="DZ562" s="124"/>
      <c r="EA562" s="124"/>
      <c r="EB562" s="124"/>
      <c r="EC562" s="124"/>
      <c r="ED562" s="124"/>
      <c r="EE562" s="124"/>
      <c r="EF562" s="124"/>
      <c r="EG562" s="124"/>
      <c r="EH562" s="124"/>
      <c r="EI562" s="124"/>
      <c r="EJ562" s="124"/>
      <c r="EK562" s="124"/>
      <c r="EL562" s="124"/>
      <c r="EM562" s="124"/>
      <c r="EN562" s="124"/>
      <c r="EO562" s="124"/>
      <c r="EP562" s="124"/>
      <c r="EQ562" s="124"/>
      <c r="ER562" s="124"/>
      <c r="ES562" s="124"/>
      <c r="ET562" s="124"/>
      <c r="EU562" s="124"/>
      <c r="EV562" s="124"/>
      <c r="EW562" s="124"/>
      <c r="EX562" s="124"/>
      <c r="EY562" s="124"/>
      <c r="EZ562" s="124"/>
      <c r="FA562" s="124"/>
      <c r="FB562" s="124"/>
      <c r="FC562" s="124"/>
      <c r="FD562" s="124"/>
      <c r="FE562" s="124"/>
      <c r="FF562" s="124"/>
      <c r="FG562" s="124"/>
      <c r="FH562" s="124"/>
      <c r="FI562" s="124"/>
      <c r="FJ562" s="124"/>
      <c r="FK562" s="124"/>
      <c r="FL562" s="124"/>
    </row>
    <row r="563" spans="1:168" s="31" customFormat="1" ht="25.5">
      <c r="A563" s="80">
        <v>192</v>
      </c>
      <c r="B563" s="101" t="s">
        <v>683</v>
      </c>
      <c r="C563" s="80">
        <v>0.468</v>
      </c>
      <c r="D563" s="101">
        <v>7122.96</v>
      </c>
      <c r="E563" s="80">
        <v>0.117</v>
      </c>
      <c r="F563" s="82">
        <f t="shared" si="16"/>
        <v>25</v>
      </c>
      <c r="G563" s="80">
        <v>0.117</v>
      </c>
      <c r="H563" s="82">
        <f t="shared" si="17"/>
        <v>25</v>
      </c>
      <c r="I563" s="80">
        <v>0.15444000000000002</v>
      </c>
      <c r="J563" s="82">
        <f aca="true" t="shared" si="18" ref="J563:J626">I563/C563*100</f>
        <v>33</v>
      </c>
      <c r="K563" s="80"/>
      <c r="L563" s="101"/>
      <c r="M563" s="101"/>
      <c r="N563" s="80"/>
      <c r="O563" s="80"/>
      <c r="P563" s="80"/>
      <c r="Q563" s="80"/>
      <c r="R563" s="80"/>
      <c r="S563" s="80"/>
      <c r="T563" s="103"/>
      <c r="U563" s="80"/>
      <c r="V563" s="136"/>
      <c r="W563" s="136"/>
      <c r="X563" s="107"/>
      <c r="Y563" s="107"/>
      <c r="Z563" s="80"/>
      <c r="AA563" s="108"/>
      <c r="AB563" s="109"/>
      <c r="AC563" s="107"/>
      <c r="AD563" s="107"/>
      <c r="AE563" s="107"/>
      <c r="AF563" s="107"/>
      <c r="AG563" s="107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123"/>
      <c r="CT563" s="123"/>
      <c r="CU563" s="123"/>
      <c r="CV563" s="123"/>
      <c r="CW563" s="123"/>
      <c r="CX563" s="123"/>
      <c r="CY563" s="123"/>
      <c r="CZ563" s="124"/>
      <c r="DA563" s="124"/>
      <c r="DB563" s="124"/>
      <c r="DC563" s="124"/>
      <c r="DD563" s="124"/>
      <c r="DE563" s="124"/>
      <c r="DF563" s="124"/>
      <c r="DG563" s="124"/>
      <c r="DH563" s="124"/>
      <c r="DI563" s="124"/>
      <c r="DJ563" s="124"/>
      <c r="DK563" s="124"/>
      <c r="DL563" s="124"/>
      <c r="DM563" s="124"/>
      <c r="DN563" s="124"/>
      <c r="DO563" s="124"/>
      <c r="DP563" s="124"/>
      <c r="DQ563" s="124"/>
      <c r="DR563" s="124"/>
      <c r="DS563" s="124"/>
      <c r="DT563" s="124"/>
      <c r="DU563" s="124"/>
      <c r="DV563" s="124"/>
      <c r="DW563" s="124"/>
      <c r="DX563" s="124"/>
      <c r="DY563" s="124"/>
      <c r="DZ563" s="124"/>
      <c r="EA563" s="124"/>
      <c r="EB563" s="124"/>
      <c r="EC563" s="124"/>
      <c r="ED563" s="124"/>
      <c r="EE563" s="124"/>
      <c r="EF563" s="124"/>
      <c r="EG563" s="124"/>
      <c r="EH563" s="124"/>
      <c r="EI563" s="124"/>
      <c r="EJ563" s="124"/>
      <c r="EK563" s="124"/>
      <c r="EL563" s="124"/>
      <c r="EM563" s="124"/>
      <c r="EN563" s="124"/>
      <c r="EO563" s="124"/>
      <c r="EP563" s="124"/>
      <c r="EQ563" s="124"/>
      <c r="ER563" s="124"/>
      <c r="ES563" s="124"/>
      <c r="ET563" s="124"/>
      <c r="EU563" s="124"/>
      <c r="EV563" s="124"/>
      <c r="EW563" s="124"/>
      <c r="EX563" s="124"/>
      <c r="EY563" s="124"/>
      <c r="EZ563" s="124"/>
      <c r="FA563" s="124"/>
      <c r="FB563" s="124"/>
      <c r="FC563" s="124"/>
      <c r="FD563" s="124"/>
      <c r="FE563" s="124"/>
      <c r="FF563" s="124"/>
      <c r="FG563" s="124"/>
      <c r="FH563" s="124"/>
      <c r="FI563" s="124"/>
      <c r="FJ563" s="124"/>
      <c r="FK563" s="124"/>
      <c r="FL563" s="124"/>
    </row>
    <row r="564" spans="1:168" s="31" customFormat="1" ht="25.5">
      <c r="A564" s="80">
        <v>193</v>
      </c>
      <c r="B564" s="101" t="s">
        <v>684</v>
      </c>
      <c r="C564" s="80">
        <v>0.679</v>
      </c>
      <c r="D564" s="101">
        <v>9859.08</v>
      </c>
      <c r="E564" s="80">
        <v>0.169</v>
      </c>
      <c r="F564" s="82">
        <f t="shared" si="16"/>
        <v>24.889543446244478</v>
      </c>
      <c r="G564" s="80">
        <v>0.169</v>
      </c>
      <c r="H564" s="82">
        <f t="shared" si="17"/>
        <v>24.889543446244478</v>
      </c>
      <c r="I564" s="80">
        <v>0.22407</v>
      </c>
      <c r="J564" s="82">
        <f t="shared" si="18"/>
        <v>32.99999999999999</v>
      </c>
      <c r="K564" s="80"/>
      <c r="L564" s="101"/>
      <c r="M564" s="101"/>
      <c r="N564" s="80"/>
      <c r="O564" s="80"/>
      <c r="P564" s="80"/>
      <c r="Q564" s="80"/>
      <c r="R564" s="80"/>
      <c r="S564" s="80"/>
      <c r="T564" s="103"/>
      <c r="U564" s="80"/>
      <c r="V564" s="136"/>
      <c r="W564" s="136"/>
      <c r="X564" s="107"/>
      <c r="Y564" s="107"/>
      <c r="Z564" s="80"/>
      <c r="AA564" s="108"/>
      <c r="AB564" s="109"/>
      <c r="AC564" s="107"/>
      <c r="AD564" s="107"/>
      <c r="AE564" s="107"/>
      <c r="AF564" s="107"/>
      <c r="AG564" s="107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123"/>
      <c r="CT564" s="123"/>
      <c r="CU564" s="123"/>
      <c r="CV564" s="123"/>
      <c r="CW564" s="123"/>
      <c r="CX564" s="123"/>
      <c r="CY564" s="123"/>
      <c r="CZ564" s="124"/>
      <c r="DA564" s="124"/>
      <c r="DB564" s="124"/>
      <c r="DC564" s="124"/>
      <c r="DD564" s="124"/>
      <c r="DE564" s="124"/>
      <c r="DF564" s="124"/>
      <c r="DG564" s="124"/>
      <c r="DH564" s="124"/>
      <c r="DI564" s="124"/>
      <c r="DJ564" s="124"/>
      <c r="DK564" s="124"/>
      <c r="DL564" s="124"/>
      <c r="DM564" s="124"/>
      <c r="DN564" s="124"/>
      <c r="DO564" s="124"/>
      <c r="DP564" s="124"/>
      <c r="DQ564" s="124"/>
      <c r="DR564" s="124"/>
      <c r="DS564" s="124"/>
      <c r="DT564" s="124"/>
      <c r="DU564" s="124"/>
      <c r="DV564" s="124"/>
      <c r="DW564" s="124"/>
      <c r="DX564" s="124"/>
      <c r="DY564" s="124"/>
      <c r="DZ564" s="124"/>
      <c r="EA564" s="124"/>
      <c r="EB564" s="124"/>
      <c r="EC564" s="124"/>
      <c r="ED564" s="124"/>
      <c r="EE564" s="124"/>
      <c r="EF564" s="124"/>
      <c r="EG564" s="124"/>
      <c r="EH564" s="124"/>
      <c r="EI564" s="124"/>
      <c r="EJ564" s="124"/>
      <c r="EK564" s="124"/>
      <c r="EL564" s="124"/>
      <c r="EM564" s="124"/>
      <c r="EN564" s="124"/>
      <c r="EO564" s="124"/>
      <c r="EP564" s="124"/>
      <c r="EQ564" s="124"/>
      <c r="ER564" s="124"/>
      <c r="ES564" s="124"/>
      <c r="ET564" s="124"/>
      <c r="EU564" s="124"/>
      <c r="EV564" s="124"/>
      <c r="EW564" s="124"/>
      <c r="EX564" s="124"/>
      <c r="EY564" s="124"/>
      <c r="EZ564" s="124"/>
      <c r="FA564" s="124"/>
      <c r="FB564" s="124"/>
      <c r="FC564" s="124"/>
      <c r="FD564" s="124"/>
      <c r="FE564" s="124"/>
      <c r="FF564" s="124"/>
      <c r="FG564" s="124"/>
      <c r="FH564" s="124"/>
      <c r="FI564" s="124"/>
      <c r="FJ564" s="124"/>
      <c r="FK564" s="124"/>
      <c r="FL564" s="124"/>
    </row>
    <row r="565" spans="1:168" s="31" customFormat="1" ht="25.5">
      <c r="A565" s="80">
        <v>194</v>
      </c>
      <c r="B565" s="101" t="s">
        <v>685</v>
      </c>
      <c r="C565" s="80">
        <v>2.19</v>
      </c>
      <c r="D565" s="101">
        <v>15330</v>
      </c>
      <c r="E565" s="80">
        <v>0.547</v>
      </c>
      <c r="F565" s="82">
        <f t="shared" si="16"/>
        <v>24.97716894977169</v>
      </c>
      <c r="G565" s="80">
        <v>0.547</v>
      </c>
      <c r="H565" s="82">
        <f t="shared" si="17"/>
        <v>24.97716894977169</v>
      </c>
      <c r="I565" s="80">
        <v>0.7227</v>
      </c>
      <c r="J565" s="82">
        <f t="shared" si="18"/>
        <v>33</v>
      </c>
      <c r="K565" s="80"/>
      <c r="L565" s="101"/>
      <c r="M565" s="101"/>
      <c r="N565" s="80"/>
      <c r="O565" s="80"/>
      <c r="P565" s="80"/>
      <c r="Q565" s="80"/>
      <c r="R565" s="80"/>
      <c r="S565" s="80"/>
      <c r="T565" s="103"/>
      <c r="U565" s="80"/>
      <c r="V565" s="136"/>
      <c r="W565" s="136"/>
      <c r="X565" s="107"/>
      <c r="Y565" s="107"/>
      <c r="Z565" s="80"/>
      <c r="AA565" s="108"/>
      <c r="AB565" s="109"/>
      <c r="AC565" s="107"/>
      <c r="AD565" s="107"/>
      <c r="AE565" s="107"/>
      <c r="AF565" s="107"/>
      <c r="AG565" s="107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123"/>
      <c r="CT565" s="123"/>
      <c r="CU565" s="123"/>
      <c r="CV565" s="123"/>
      <c r="CW565" s="123"/>
      <c r="CX565" s="123"/>
      <c r="CY565" s="123"/>
      <c r="CZ565" s="124"/>
      <c r="DA565" s="124"/>
      <c r="DB565" s="124"/>
      <c r="DC565" s="124"/>
      <c r="DD565" s="124"/>
      <c r="DE565" s="124"/>
      <c r="DF565" s="124"/>
      <c r="DG565" s="124"/>
      <c r="DH565" s="124"/>
      <c r="DI565" s="124"/>
      <c r="DJ565" s="124"/>
      <c r="DK565" s="124"/>
      <c r="DL565" s="124"/>
      <c r="DM565" s="124"/>
      <c r="DN565" s="124"/>
      <c r="DO565" s="124"/>
      <c r="DP565" s="124"/>
      <c r="DQ565" s="124"/>
      <c r="DR565" s="124"/>
      <c r="DS565" s="124"/>
      <c r="DT565" s="124"/>
      <c r="DU565" s="124"/>
      <c r="DV565" s="124"/>
      <c r="DW565" s="124"/>
      <c r="DX565" s="124"/>
      <c r="DY565" s="124"/>
      <c r="DZ565" s="124"/>
      <c r="EA565" s="124"/>
      <c r="EB565" s="124"/>
      <c r="EC565" s="124"/>
      <c r="ED565" s="124"/>
      <c r="EE565" s="124"/>
      <c r="EF565" s="124"/>
      <c r="EG565" s="124"/>
      <c r="EH565" s="124"/>
      <c r="EI565" s="124"/>
      <c r="EJ565" s="124"/>
      <c r="EK565" s="124"/>
      <c r="EL565" s="124"/>
      <c r="EM565" s="124"/>
      <c r="EN565" s="124"/>
      <c r="EO565" s="124"/>
      <c r="EP565" s="124"/>
      <c r="EQ565" s="124"/>
      <c r="ER565" s="124"/>
      <c r="ES565" s="124"/>
      <c r="ET565" s="124"/>
      <c r="EU565" s="124"/>
      <c r="EV565" s="124"/>
      <c r="EW565" s="124"/>
      <c r="EX565" s="124"/>
      <c r="EY565" s="124"/>
      <c r="EZ565" s="124"/>
      <c r="FA565" s="124"/>
      <c r="FB565" s="124"/>
      <c r="FC565" s="124"/>
      <c r="FD565" s="124"/>
      <c r="FE565" s="124"/>
      <c r="FF565" s="124"/>
      <c r="FG565" s="124"/>
      <c r="FH565" s="124"/>
      <c r="FI565" s="124"/>
      <c r="FJ565" s="124"/>
      <c r="FK565" s="124"/>
      <c r="FL565" s="124"/>
    </row>
    <row r="566" spans="1:168" s="31" customFormat="1" ht="25.5">
      <c r="A566" s="80">
        <v>195</v>
      </c>
      <c r="B566" s="101" t="s">
        <v>686</v>
      </c>
      <c r="C566" s="80">
        <v>1.875</v>
      </c>
      <c r="D566" s="101">
        <v>27581.25</v>
      </c>
      <c r="E566" s="80">
        <v>0.468</v>
      </c>
      <c r="F566" s="82">
        <f t="shared" si="16"/>
        <v>24.96</v>
      </c>
      <c r="G566" s="80">
        <v>0.468</v>
      </c>
      <c r="H566" s="82">
        <f t="shared" si="17"/>
        <v>24.96</v>
      </c>
      <c r="I566" s="80">
        <v>0.61875</v>
      </c>
      <c r="J566" s="82">
        <f t="shared" si="18"/>
        <v>33</v>
      </c>
      <c r="K566" s="80"/>
      <c r="L566" s="101"/>
      <c r="M566" s="101"/>
      <c r="N566" s="80"/>
      <c r="O566" s="80"/>
      <c r="P566" s="80"/>
      <c r="Q566" s="80"/>
      <c r="R566" s="80"/>
      <c r="S566" s="80"/>
      <c r="T566" s="103"/>
      <c r="U566" s="80"/>
      <c r="V566" s="136"/>
      <c r="W566" s="136"/>
      <c r="X566" s="107"/>
      <c r="Y566" s="107"/>
      <c r="Z566" s="80"/>
      <c r="AA566" s="108"/>
      <c r="AB566" s="109"/>
      <c r="AC566" s="107"/>
      <c r="AD566" s="107"/>
      <c r="AE566" s="107"/>
      <c r="AF566" s="107"/>
      <c r="AG566" s="107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123"/>
      <c r="CT566" s="123"/>
      <c r="CU566" s="123"/>
      <c r="CV566" s="123"/>
      <c r="CW566" s="123"/>
      <c r="CX566" s="123"/>
      <c r="CY566" s="123"/>
      <c r="CZ566" s="124"/>
      <c r="DA566" s="124"/>
      <c r="DB566" s="124"/>
      <c r="DC566" s="124"/>
      <c r="DD566" s="124"/>
      <c r="DE566" s="124"/>
      <c r="DF566" s="124"/>
      <c r="DG566" s="124"/>
      <c r="DH566" s="124"/>
      <c r="DI566" s="124"/>
      <c r="DJ566" s="124"/>
      <c r="DK566" s="124"/>
      <c r="DL566" s="124"/>
      <c r="DM566" s="124"/>
      <c r="DN566" s="124"/>
      <c r="DO566" s="124"/>
      <c r="DP566" s="124"/>
      <c r="DQ566" s="124"/>
      <c r="DR566" s="124"/>
      <c r="DS566" s="124"/>
      <c r="DT566" s="124"/>
      <c r="DU566" s="124"/>
      <c r="DV566" s="124"/>
      <c r="DW566" s="124"/>
      <c r="DX566" s="124"/>
      <c r="DY566" s="124"/>
      <c r="DZ566" s="124"/>
      <c r="EA566" s="124"/>
      <c r="EB566" s="124"/>
      <c r="EC566" s="124"/>
      <c r="ED566" s="124"/>
      <c r="EE566" s="124"/>
      <c r="EF566" s="124"/>
      <c r="EG566" s="124"/>
      <c r="EH566" s="124"/>
      <c r="EI566" s="124"/>
      <c r="EJ566" s="124"/>
      <c r="EK566" s="124"/>
      <c r="EL566" s="124"/>
      <c r="EM566" s="124"/>
      <c r="EN566" s="124"/>
      <c r="EO566" s="124"/>
      <c r="EP566" s="124"/>
      <c r="EQ566" s="124"/>
      <c r="ER566" s="124"/>
      <c r="ES566" s="124"/>
      <c r="ET566" s="124"/>
      <c r="EU566" s="124"/>
      <c r="EV566" s="124"/>
      <c r="EW566" s="124"/>
      <c r="EX566" s="124"/>
      <c r="EY566" s="124"/>
      <c r="EZ566" s="124"/>
      <c r="FA566" s="124"/>
      <c r="FB566" s="124"/>
      <c r="FC566" s="124"/>
      <c r="FD566" s="124"/>
      <c r="FE566" s="124"/>
      <c r="FF566" s="124"/>
      <c r="FG566" s="124"/>
      <c r="FH566" s="124"/>
      <c r="FI566" s="124"/>
      <c r="FJ566" s="124"/>
      <c r="FK566" s="124"/>
      <c r="FL566" s="124"/>
    </row>
    <row r="567" spans="1:168" s="31" customFormat="1" ht="25.5">
      <c r="A567" s="80">
        <v>196</v>
      </c>
      <c r="B567" s="101" t="s">
        <v>687</v>
      </c>
      <c r="C567" s="80">
        <v>0.657</v>
      </c>
      <c r="D567" s="101">
        <v>9782.73</v>
      </c>
      <c r="E567" s="80">
        <v>0.164</v>
      </c>
      <c r="F567" s="82">
        <f t="shared" si="16"/>
        <v>24.961948249619482</v>
      </c>
      <c r="G567" s="80">
        <v>0.164</v>
      </c>
      <c r="H567" s="82">
        <f t="shared" si="17"/>
        <v>24.961948249619482</v>
      </c>
      <c r="I567" s="80">
        <v>0.21681</v>
      </c>
      <c r="J567" s="82">
        <f t="shared" si="18"/>
        <v>33</v>
      </c>
      <c r="K567" s="80"/>
      <c r="L567" s="101"/>
      <c r="M567" s="101"/>
      <c r="N567" s="80"/>
      <c r="O567" s="80"/>
      <c r="P567" s="80"/>
      <c r="Q567" s="80"/>
      <c r="R567" s="80"/>
      <c r="S567" s="80"/>
      <c r="T567" s="103"/>
      <c r="U567" s="80"/>
      <c r="V567" s="136"/>
      <c r="W567" s="136"/>
      <c r="X567" s="107"/>
      <c r="Y567" s="107"/>
      <c r="Z567" s="80"/>
      <c r="AA567" s="108"/>
      <c r="AB567" s="109"/>
      <c r="AC567" s="107"/>
      <c r="AD567" s="107"/>
      <c r="AE567" s="107"/>
      <c r="AF567" s="107"/>
      <c r="AG567" s="107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123"/>
      <c r="CT567" s="123"/>
      <c r="CU567" s="123"/>
      <c r="CV567" s="123"/>
      <c r="CW567" s="123"/>
      <c r="CX567" s="123"/>
      <c r="CY567" s="123"/>
      <c r="CZ567" s="124"/>
      <c r="DA567" s="124"/>
      <c r="DB567" s="124"/>
      <c r="DC567" s="124"/>
      <c r="DD567" s="124"/>
      <c r="DE567" s="124"/>
      <c r="DF567" s="124"/>
      <c r="DG567" s="124"/>
      <c r="DH567" s="124"/>
      <c r="DI567" s="124"/>
      <c r="DJ567" s="124"/>
      <c r="DK567" s="124"/>
      <c r="DL567" s="124"/>
      <c r="DM567" s="124"/>
      <c r="DN567" s="124"/>
      <c r="DO567" s="124"/>
      <c r="DP567" s="124"/>
      <c r="DQ567" s="124"/>
      <c r="DR567" s="124"/>
      <c r="DS567" s="124"/>
      <c r="DT567" s="124"/>
      <c r="DU567" s="124"/>
      <c r="DV567" s="124"/>
      <c r="DW567" s="124"/>
      <c r="DX567" s="124"/>
      <c r="DY567" s="124"/>
      <c r="DZ567" s="124"/>
      <c r="EA567" s="124"/>
      <c r="EB567" s="124"/>
      <c r="EC567" s="124"/>
      <c r="ED567" s="124"/>
      <c r="EE567" s="124"/>
      <c r="EF567" s="124"/>
      <c r="EG567" s="124"/>
      <c r="EH567" s="124"/>
      <c r="EI567" s="124"/>
      <c r="EJ567" s="124"/>
      <c r="EK567" s="124"/>
      <c r="EL567" s="124"/>
      <c r="EM567" s="124"/>
      <c r="EN567" s="124"/>
      <c r="EO567" s="124"/>
      <c r="EP567" s="124"/>
      <c r="EQ567" s="124"/>
      <c r="ER567" s="124"/>
      <c r="ES567" s="124"/>
      <c r="ET567" s="124"/>
      <c r="EU567" s="124"/>
      <c r="EV567" s="124"/>
      <c r="EW567" s="124"/>
      <c r="EX567" s="124"/>
      <c r="EY567" s="124"/>
      <c r="EZ567" s="124"/>
      <c r="FA567" s="124"/>
      <c r="FB567" s="124"/>
      <c r="FC567" s="124"/>
      <c r="FD567" s="124"/>
      <c r="FE567" s="124"/>
      <c r="FF567" s="124"/>
      <c r="FG567" s="124"/>
      <c r="FH567" s="124"/>
      <c r="FI567" s="124"/>
      <c r="FJ567" s="124"/>
      <c r="FK567" s="124"/>
      <c r="FL567" s="124"/>
    </row>
    <row r="568" spans="1:168" s="31" customFormat="1" ht="25.5">
      <c r="A568" s="80">
        <v>197</v>
      </c>
      <c r="B568" s="101" t="s">
        <v>688</v>
      </c>
      <c r="C568" s="80">
        <v>0.71</v>
      </c>
      <c r="D568" s="101">
        <v>14689.9</v>
      </c>
      <c r="E568" s="80">
        <v>0.177</v>
      </c>
      <c r="F568" s="82">
        <f t="shared" si="16"/>
        <v>24.929577464788732</v>
      </c>
      <c r="G568" s="80">
        <v>0.177</v>
      </c>
      <c r="H568" s="82">
        <f t="shared" si="17"/>
        <v>24.929577464788732</v>
      </c>
      <c r="I568" s="80">
        <v>0.2343</v>
      </c>
      <c r="J568" s="82">
        <f t="shared" si="18"/>
        <v>33</v>
      </c>
      <c r="K568" s="80"/>
      <c r="L568" s="101"/>
      <c r="M568" s="101"/>
      <c r="N568" s="80"/>
      <c r="O568" s="80"/>
      <c r="P568" s="80"/>
      <c r="Q568" s="80"/>
      <c r="R568" s="80"/>
      <c r="S568" s="80"/>
      <c r="T568" s="103"/>
      <c r="U568" s="80"/>
      <c r="V568" s="136"/>
      <c r="W568" s="136"/>
      <c r="X568" s="107"/>
      <c r="Y568" s="107"/>
      <c r="Z568" s="80"/>
      <c r="AA568" s="108"/>
      <c r="AB568" s="109"/>
      <c r="AC568" s="107"/>
      <c r="AD568" s="107"/>
      <c r="AE568" s="107"/>
      <c r="AF568" s="107"/>
      <c r="AG568" s="107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123"/>
      <c r="CT568" s="123"/>
      <c r="CU568" s="123"/>
      <c r="CV568" s="123"/>
      <c r="CW568" s="123"/>
      <c r="CX568" s="123"/>
      <c r="CY568" s="123"/>
      <c r="CZ568" s="124"/>
      <c r="DA568" s="124"/>
      <c r="DB568" s="124"/>
      <c r="DC568" s="124"/>
      <c r="DD568" s="124"/>
      <c r="DE568" s="124"/>
      <c r="DF568" s="124"/>
      <c r="DG568" s="124"/>
      <c r="DH568" s="124"/>
      <c r="DI568" s="124"/>
      <c r="DJ568" s="124"/>
      <c r="DK568" s="124"/>
      <c r="DL568" s="124"/>
      <c r="DM568" s="124"/>
      <c r="DN568" s="124"/>
      <c r="DO568" s="124"/>
      <c r="DP568" s="124"/>
      <c r="DQ568" s="124"/>
      <c r="DR568" s="124"/>
      <c r="DS568" s="124"/>
      <c r="DT568" s="124"/>
      <c r="DU568" s="124"/>
      <c r="DV568" s="124"/>
      <c r="DW568" s="124"/>
      <c r="DX568" s="124"/>
      <c r="DY568" s="124"/>
      <c r="DZ568" s="124"/>
      <c r="EA568" s="124"/>
      <c r="EB568" s="124"/>
      <c r="EC568" s="124"/>
      <c r="ED568" s="124"/>
      <c r="EE568" s="124"/>
      <c r="EF568" s="124"/>
      <c r="EG568" s="124"/>
      <c r="EH568" s="124"/>
      <c r="EI568" s="124"/>
      <c r="EJ568" s="124"/>
      <c r="EK568" s="124"/>
      <c r="EL568" s="124"/>
      <c r="EM568" s="124"/>
      <c r="EN568" s="124"/>
      <c r="EO568" s="124"/>
      <c r="EP568" s="124"/>
      <c r="EQ568" s="124"/>
      <c r="ER568" s="124"/>
      <c r="ES568" s="124"/>
      <c r="ET568" s="124"/>
      <c r="EU568" s="124"/>
      <c r="EV568" s="124"/>
      <c r="EW568" s="124"/>
      <c r="EX568" s="124"/>
      <c r="EY568" s="124"/>
      <c r="EZ568" s="124"/>
      <c r="FA568" s="124"/>
      <c r="FB568" s="124"/>
      <c r="FC568" s="124"/>
      <c r="FD568" s="124"/>
      <c r="FE568" s="124"/>
      <c r="FF568" s="124"/>
      <c r="FG568" s="124"/>
      <c r="FH568" s="124"/>
      <c r="FI568" s="124"/>
      <c r="FJ568" s="124"/>
      <c r="FK568" s="124"/>
      <c r="FL568" s="124"/>
    </row>
    <row r="569" spans="1:168" s="31" customFormat="1" ht="38.25">
      <c r="A569" s="80">
        <v>198</v>
      </c>
      <c r="B569" s="101" t="s">
        <v>689</v>
      </c>
      <c r="C569" s="80">
        <v>0.76</v>
      </c>
      <c r="D569" s="101">
        <v>12304.4</v>
      </c>
      <c r="E569" s="80">
        <v>0.19</v>
      </c>
      <c r="F569" s="82">
        <f t="shared" si="16"/>
        <v>25</v>
      </c>
      <c r="G569" s="80">
        <v>0.19</v>
      </c>
      <c r="H569" s="82">
        <f t="shared" si="17"/>
        <v>25</v>
      </c>
      <c r="I569" s="80">
        <v>0.2508</v>
      </c>
      <c r="J569" s="82">
        <f t="shared" si="18"/>
        <v>33</v>
      </c>
      <c r="K569" s="80"/>
      <c r="L569" s="101"/>
      <c r="M569" s="101"/>
      <c r="N569" s="80"/>
      <c r="O569" s="80"/>
      <c r="P569" s="80"/>
      <c r="Q569" s="80"/>
      <c r="R569" s="80"/>
      <c r="S569" s="80"/>
      <c r="T569" s="103"/>
      <c r="U569" s="80"/>
      <c r="V569" s="136"/>
      <c r="W569" s="136"/>
      <c r="X569" s="107"/>
      <c r="Y569" s="107"/>
      <c r="Z569" s="80"/>
      <c r="AA569" s="108"/>
      <c r="AB569" s="109"/>
      <c r="AC569" s="107"/>
      <c r="AD569" s="107"/>
      <c r="AE569" s="107"/>
      <c r="AF569" s="107"/>
      <c r="AG569" s="107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123"/>
      <c r="CT569" s="123"/>
      <c r="CU569" s="123"/>
      <c r="CV569" s="123"/>
      <c r="CW569" s="123"/>
      <c r="CX569" s="123"/>
      <c r="CY569" s="123"/>
      <c r="CZ569" s="124"/>
      <c r="DA569" s="124"/>
      <c r="DB569" s="124"/>
      <c r="DC569" s="124"/>
      <c r="DD569" s="124"/>
      <c r="DE569" s="124"/>
      <c r="DF569" s="124"/>
      <c r="DG569" s="124"/>
      <c r="DH569" s="124"/>
      <c r="DI569" s="124"/>
      <c r="DJ569" s="124"/>
      <c r="DK569" s="124"/>
      <c r="DL569" s="124"/>
      <c r="DM569" s="124"/>
      <c r="DN569" s="124"/>
      <c r="DO569" s="124"/>
      <c r="DP569" s="124"/>
      <c r="DQ569" s="124"/>
      <c r="DR569" s="124"/>
      <c r="DS569" s="124"/>
      <c r="DT569" s="124"/>
      <c r="DU569" s="124"/>
      <c r="DV569" s="124"/>
      <c r="DW569" s="124"/>
      <c r="DX569" s="124"/>
      <c r="DY569" s="124"/>
      <c r="DZ569" s="124"/>
      <c r="EA569" s="124"/>
      <c r="EB569" s="124"/>
      <c r="EC569" s="124"/>
      <c r="ED569" s="124"/>
      <c r="EE569" s="124"/>
      <c r="EF569" s="124"/>
      <c r="EG569" s="124"/>
      <c r="EH569" s="124"/>
      <c r="EI569" s="124"/>
      <c r="EJ569" s="124"/>
      <c r="EK569" s="124"/>
      <c r="EL569" s="124"/>
      <c r="EM569" s="124"/>
      <c r="EN569" s="124"/>
      <c r="EO569" s="124"/>
      <c r="EP569" s="124"/>
      <c r="EQ569" s="124"/>
      <c r="ER569" s="124"/>
      <c r="ES569" s="124"/>
      <c r="ET569" s="124"/>
      <c r="EU569" s="124"/>
      <c r="EV569" s="124"/>
      <c r="EW569" s="124"/>
      <c r="EX569" s="124"/>
      <c r="EY569" s="124"/>
      <c r="EZ569" s="124"/>
      <c r="FA569" s="124"/>
      <c r="FB569" s="124"/>
      <c r="FC569" s="124"/>
      <c r="FD569" s="124"/>
      <c r="FE569" s="124"/>
      <c r="FF569" s="124"/>
      <c r="FG569" s="124"/>
      <c r="FH569" s="124"/>
      <c r="FI569" s="124"/>
      <c r="FJ569" s="124"/>
      <c r="FK569" s="124"/>
      <c r="FL569" s="124"/>
    </row>
    <row r="570" spans="1:168" s="31" customFormat="1" ht="25.5">
      <c r="A570" s="80">
        <v>199</v>
      </c>
      <c r="B570" s="101" t="s">
        <v>690</v>
      </c>
      <c r="C570" s="80">
        <v>1.138</v>
      </c>
      <c r="D570" s="101">
        <v>11744.16</v>
      </c>
      <c r="E570" s="80">
        <v>0.284</v>
      </c>
      <c r="F570" s="82">
        <f t="shared" si="16"/>
        <v>24.956063268892795</v>
      </c>
      <c r="G570" s="80">
        <v>0.284</v>
      </c>
      <c r="H570" s="82">
        <f t="shared" si="17"/>
        <v>24.956063268892795</v>
      </c>
      <c r="I570" s="80">
        <v>0.37553999999999993</v>
      </c>
      <c r="J570" s="82">
        <f t="shared" si="18"/>
        <v>32.99999999999999</v>
      </c>
      <c r="K570" s="80"/>
      <c r="L570" s="101"/>
      <c r="M570" s="101"/>
      <c r="N570" s="80"/>
      <c r="O570" s="80"/>
      <c r="P570" s="80"/>
      <c r="Q570" s="80"/>
      <c r="R570" s="80"/>
      <c r="S570" s="80"/>
      <c r="T570" s="103"/>
      <c r="U570" s="80"/>
      <c r="V570" s="136"/>
      <c r="W570" s="136"/>
      <c r="X570" s="107"/>
      <c r="Y570" s="107"/>
      <c r="Z570" s="80"/>
      <c r="AA570" s="108"/>
      <c r="AB570" s="109"/>
      <c r="AC570" s="107"/>
      <c r="AD570" s="107"/>
      <c r="AE570" s="107"/>
      <c r="AF570" s="107"/>
      <c r="AG570" s="107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123"/>
      <c r="CT570" s="123"/>
      <c r="CU570" s="123"/>
      <c r="CV570" s="123"/>
      <c r="CW570" s="123"/>
      <c r="CX570" s="123"/>
      <c r="CY570" s="123"/>
      <c r="CZ570" s="124"/>
      <c r="DA570" s="124"/>
      <c r="DB570" s="124"/>
      <c r="DC570" s="124"/>
      <c r="DD570" s="124"/>
      <c r="DE570" s="124"/>
      <c r="DF570" s="124"/>
      <c r="DG570" s="124"/>
      <c r="DH570" s="124"/>
      <c r="DI570" s="124"/>
      <c r="DJ570" s="124"/>
      <c r="DK570" s="124"/>
      <c r="DL570" s="124"/>
      <c r="DM570" s="124"/>
      <c r="DN570" s="124"/>
      <c r="DO570" s="124"/>
      <c r="DP570" s="124"/>
      <c r="DQ570" s="124"/>
      <c r="DR570" s="124"/>
      <c r="DS570" s="124"/>
      <c r="DT570" s="124"/>
      <c r="DU570" s="124"/>
      <c r="DV570" s="124"/>
      <c r="DW570" s="124"/>
      <c r="DX570" s="124"/>
      <c r="DY570" s="124"/>
      <c r="DZ570" s="124"/>
      <c r="EA570" s="124"/>
      <c r="EB570" s="124"/>
      <c r="EC570" s="124"/>
      <c r="ED570" s="124"/>
      <c r="EE570" s="124"/>
      <c r="EF570" s="124"/>
      <c r="EG570" s="124"/>
      <c r="EH570" s="124"/>
      <c r="EI570" s="124"/>
      <c r="EJ570" s="124"/>
      <c r="EK570" s="124"/>
      <c r="EL570" s="124"/>
      <c r="EM570" s="124"/>
      <c r="EN570" s="124"/>
      <c r="EO570" s="124"/>
      <c r="EP570" s="124"/>
      <c r="EQ570" s="124"/>
      <c r="ER570" s="124"/>
      <c r="ES570" s="124"/>
      <c r="ET570" s="124"/>
      <c r="EU570" s="124"/>
      <c r="EV570" s="124"/>
      <c r="EW570" s="124"/>
      <c r="EX570" s="124"/>
      <c r="EY570" s="124"/>
      <c r="EZ570" s="124"/>
      <c r="FA570" s="124"/>
      <c r="FB570" s="124"/>
      <c r="FC570" s="124"/>
      <c r="FD570" s="124"/>
      <c r="FE570" s="124"/>
      <c r="FF570" s="124"/>
      <c r="FG570" s="124"/>
      <c r="FH570" s="124"/>
      <c r="FI570" s="124"/>
      <c r="FJ570" s="124"/>
      <c r="FK570" s="124"/>
      <c r="FL570" s="124"/>
    </row>
    <row r="571" spans="1:168" s="31" customFormat="1" ht="25.5">
      <c r="A571" s="80">
        <v>200</v>
      </c>
      <c r="B571" s="101" t="s">
        <v>691</v>
      </c>
      <c r="C571" s="80">
        <v>0.762</v>
      </c>
      <c r="D571" s="101">
        <v>5547.36</v>
      </c>
      <c r="E571" s="80">
        <v>0.19</v>
      </c>
      <c r="F571" s="82">
        <f t="shared" si="16"/>
        <v>24.93438320209974</v>
      </c>
      <c r="G571" s="80">
        <v>0.19</v>
      </c>
      <c r="H571" s="82">
        <f t="shared" si="17"/>
        <v>24.93438320209974</v>
      </c>
      <c r="I571" s="80">
        <v>0.25146</v>
      </c>
      <c r="J571" s="82">
        <f t="shared" si="18"/>
        <v>33</v>
      </c>
      <c r="K571" s="80"/>
      <c r="L571" s="101"/>
      <c r="M571" s="101"/>
      <c r="N571" s="80"/>
      <c r="O571" s="80"/>
      <c r="P571" s="80"/>
      <c r="Q571" s="80"/>
      <c r="R571" s="80"/>
      <c r="S571" s="80"/>
      <c r="T571" s="103"/>
      <c r="U571" s="80"/>
      <c r="V571" s="136"/>
      <c r="W571" s="136"/>
      <c r="X571" s="107"/>
      <c r="Y571" s="107"/>
      <c r="Z571" s="80"/>
      <c r="AA571" s="108"/>
      <c r="AB571" s="109"/>
      <c r="AC571" s="107"/>
      <c r="AD571" s="107"/>
      <c r="AE571" s="107"/>
      <c r="AF571" s="107"/>
      <c r="AG571" s="107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123"/>
      <c r="CT571" s="123"/>
      <c r="CU571" s="123"/>
      <c r="CV571" s="123"/>
      <c r="CW571" s="123"/>
      <c r="CX571" s="123"/>
      <c r="CY571" s="123"/>
      <c r="CZ571" s="124"/>
      <c r="DA571" s="124"/>
      <c r="DB571" s="124"/>
      <c r="DC571" s="124"/>
      <c r="DD571" s="124"/>
      <c r="DE571" s="124"/>
      <c r="DF571" s="124"/>
      <c r="DG571" s="124"/>
      <c r="DH571" s="124"/>
      <c r="DI571" s="124"/>
      <c r="DJ571" s="124"/>
      <c r="DK571" s="124"/>
      <c r="DL571" s="124"/>
      <c r="DM571" s="124"/>
      <c r="DN571" s="124"/>
      <c r="DO571" s="124"/>
      <c r="DP571" s="124"/>
      <c r="DQ571" s="124"/>
      <c r="DR571" s="124"/>
      <c r="DS571" s="124"/>
      <c r="DT571" s="124"/>
      <c r="DU571" s="124"/>
      <c r="DV571" s="124"/>
      <c r="DW571" s="124"/>
      <c r="DX571" s="124"/>
      <c r="DY571" s="124"/>
      <c r="DZ571" s="124"/>
      <c r="EA571" s="124"/>
      <c r="EB571" s="124"/>
      <c r="EC571" s="124"/>
      <c r="ED571" s="124"/>
      <c r="EE571" s="124"/>
      <c r="EF571" s="124"/>
      <c r="EG571" s="124"/>
      <c r="EH571" s="124"/>
      <c r="EI571" s="124"/>
      <c r="EJ571" s="124"/>
      <c r="EK571" s="124"/>
      <c r="EL571" s="124"/>
      <c r="EM571" s="124"/>
      <c r="EN571" s="124"/>
      <c r="EO571" s="124"/>
      <c r="EP571" s="124"/>
      <c r="EQ571" s="124"/>
      <c r="ER571" s="124"/>
      <c r="ES571" s="124"/>
      <c r="ET571" s="124"/>
      <c r="EU571" s="124"/>
      <c r="EV571" s="124"/>
      <c r="EW571" s="124"/>
      <c r="EX571" s="124"/>
      <c r="EY571" s="124"/>
      <c r="EZ571" s="124"/>
      <c r="FA571" s="124"/>
      <c r="FB571" s="124"/>
      <c r="FC571" s="124"/>
      <c r="FD571" s="124"/>
      <c r="FE571" s="124"/>
      <c r="FF571" s="124"/>
      <c r="FG571" s="124"/>
      <c r="FH571" s="124"/>
      <c r="FI571" s="124"/>
      <c r="FJ571" s="124"/>
      <c r="FK571" s="124"/>
      <c r="FL571" s="124"/>
    </row>
    <row r="572" spans="1:168" s="31" customFormat="1" ht="25.5">
      <c r="A572" s="80">
        <v>201</v>
      </c>
      <c r="B572" s="101" t="s">
        <v>692</v>
      </c>
      <c r="C572" s="80">
        <v>0.604</v>
      </c>
      <c r="D572" s="101">
        <v>7652.68</v>
      </c>
      <c r="E572" s="80">
        <v>0.151</v>
      </c>
      <c r="F572" s="82">
        <f t="shared" si="16"/>
        <v>25</v>
      </c>
      <c r="G572" s="80">
        <v>0.151</v>
      </c>
      <c r="H572" s="82">
        <f t="shared" si="17"/>
        <v>25</v>
      </c>
      <c r="I572" s="80">
        <v>0.19932</v>
      </c>
      <c r="J572" s="82">
        <f t="shared" si="18"/>
        <v>33</v>
      </c>
      <c r="K572" s="80"/>
      <c r="L572" s="101"/>
      <c r="M572" s="101"/>
      <c r="N572" s="80"/>
      <c r="O572" s="80"/>
      <c r="P572" s="80"/>
      <c r="Q572" s="80"/>
      <c r="R572" s="80"/>
      <c r="S572" s="80"/>
      <c r="T572" s="103"/>
      <c r="U572" s="80"/>
      <c r="V572" s="136"/>
      <c r="W572" s="136"/>
      <c r="X572" s="107"/>
      <c r="Y572" s="107"/>
      <c r="Z572" s="80"/>
      <c r="AA572" s="108"/>
      <c r="AB572" s="109"/>
      <c r="AC572" s="107"/>
      <c r="AD572" s="107"/>
      <c r="AE572" s="107"/>
      <c r="AF572" s="107"/>
      <c r="AG572" s="107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123"/>
      <c r="CT572" s="123"/>
      <c r="CU572" s="123"/>
      <c r="CV572" s="123"/>
      <c r="CW572" s="123"/>
      <c r="CX572" s="123"/>
      <c r="CY572" s="123"/>
      <c r="CZ572" s="124"/>
      <c r="DA572" s="124"/>
      <c r="DB572" s="124"/>
      <c r="DC572" s="124"/>
      <c r="DD572" s="124"/>
      <c r="DE572" s="124"/>
      <c r="DF572" s="124"/>
      <c r="DG572" s="124"/>
      <c r="DH572" s="124"/>
      <c r="DI572" s="124"/>
      <c r="DJ572" s="124"/>
      <c r="DK572" s="124"/>
      <c r="DL572" s="124"/>
      <c r="DM572" s="124"/>
      <c r="DN572" s="124"/>
      <c r="DO572" s="124"/>
      <c r="DP572" s="124"/>
      <c r="DQ572" s="124"/>
      <c r="DR572" s="124"/>
      <c r="DS572" s="124"/>
      <c r="DT572" s="124"/>
      <c r="DU572" s="124"/>
      <c r="DV572" s="124"/>
      <c r="DW572" s="124"/>
      <c r="DX572" s="124"/>
      <c r="DY572" s="124"/>
      <c r="DZ572" s="124"/>
      <c r="EA572" s="124"/>
      <c r="EB572" s="124"/>
      <c r="EC572" s="124"/>
      <c r="ED572" s="124"/>
      <c r="EE572" s="124"/>
      <c r="EF572" s="124"/>
      <c r="EG572" s="124"/>
      <c r="EH572" s="124"/>
      <c r="EI572" s="124"/>
      <c r="EJ572" s="124"/>
      <c r="EK572" s="124"/>
      <c r="EL572" s="124"/>
      <c r="EM572" s="124"/>
      <c r="EN572" s="124"/>
      <c r="EO572" s="124"/>
      <c r="EP572" s="124"/>
      <c r="EQ572" s="124"/>
      <c r="ER572" s="124"/>
      <c r="ES572" s="124"/>
      <c r="ET572" s="124"/>
      <c r="EU572" s="124"/>
      <c r="EV572" s="124"/>
      <c r="EW572" s="124"/>
      <c r="EX572" s="124"/>
      <c r="EY572" s="124"/>
      <c r="EZ572" s="124"/>
      <c r="FA572" s="124"/>
      <c r="FB572" s="124"/>
      <c r="FC572" s="124"/>
      <c r="FD572" s="124"/>
      <c r="FE572" s="124"/>
      <c r="FF572" s="124"/>
      <c r="FG572" s="124"/>
      <c r="FH572" s="124"/>
      <c r="FI572" s="124"/>
      <c r="FJ572" s="124"/>
      <c r="FK572" s="124"/>
      <c r="FL572" s="124"/>
    </row>
    <row r="573" spans="1:168" s="31" customFormat="1" ht="25.5">
      <c r="A573" s="80">
        <v>202</v>
      </c>
      <c r="B573" s="101" t="s">
        <v>693</v>
      </c>
      <c r="C573" s="80">
        <v>2.306</v>
      </c>
      <c r="D573" s="101">
        <v>64660.24</v>
      </c>
      <c r="E573" s="80">
        <v>0.578</v>
      </c>
      <c r="F573" s="82">
        <f t="shared" si="16"/>
        <v>25.065047701647874</v>
      </c>
      <c r="G573" s="80">
        <v>0.578</v>
      </c>
      <c r="H573" s="82">
        <f t="shared" si="17"/>
        <v>25.065047701647874</v>
      </c>
      <c r="I573" s="80">
        <v>0.76098</v>
      </c>
      <c r="J573" s="82">
        <f t="shared" si="18"/>
        <v>33</v>
      </c>
      <c r="K573" s="80"/>
      <c r="L573" s="101"/>
      <c r="M573" s="101"/>
      <c r="N573" s="80"/>
      <c r="O573" s="80"/>
      <c r="P573" s="80" t="s">
        <v>1054</v>
      </c>
      <c r="Q573" s="80" t="s">
        <v>324</v>
      </c>
      <c r="R573" s="80">
        <v>2533</v>
      </c>
      <c r="S573" s="80"/>
      <c r="T573" s="103">
        <v>1.6478</v>
      </c>
      <c r="U573" s="80">
        <f>T573/R573*1000000</f>
        <v>650.5329648637978</v>
      </c>
      <c r="V573" s="136">
        <v>42843</v>
      </c>
      <c r="W573" s="136">
        <v>43085</v>
      </c>
      <c r="X573" s="107"/>
      <c r="Y573" s="107"/>
      <c r="Z573" s="80"/>
      <c r="AA573" s="108"/>
      <c r="AB573" s="109"/>
      <c r="AC573" s="107"/>
      <c r="AD573" s="107"/>
      <c r="AE573" s="107"/>
      <c r="AF573" s="107"/>
      <c r="AG573" s="107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123"/>
      <c r="CT573" s="123"/>
      <c r="CU573" s="123"/>
      <c r="CV573" s="123"/>
      <c r="CW573" s="123"/>
      <c r="CX573" s="123"/>
      <c r="CY573" s="123"/>
      <c r="CZ573" s="124"/>
      <c r="DA573" s="124"/>
      <c r="DB573" s="124"/>
      <c r="DC573" s="124"/>
      <c r="DD573" s="124"/>
      <c r="DE573" s="124"/>
      <c r="DF573" s="124"/>
      <c r="DG573" s="124"/>
      <c r="DH573" s="124"/>
      <c r="DI573" s="124"/>
      <c r="DJ573" s="124"/>
      <c r="DK573" s="124"/>
      <c r="DL573" s="124"/>
      <c r="DM573" s="124"/>
      <c r="DN573" s="124"/>
      <c r="DO573" s="124"/>
      <c r="DP573" s="124"/>
      <c r="DQ573" s="124"/>
      <c r="DR573" s="124"/>
      <c r="DS573" s="124"/>
      <c r="DT573" s="124"/>
      <c r="DU573" s="124"/>
      <c r="DV573" s="124"/>
      <c r="DW573" s="124"/>
      <c r="DX573" s="124"/>
      <c r="DY573" s="124"/>
      <c r="DZ573" s="124"/>
      <c r="EA573" s="124"/>
      <c r="EB573" s="124"/>
      <c r="EC573" s="124"/>
      <c r="ED573" s="124"/>
      <c r="EE573" s="124"/>
      <c r="EF573" s="124"/>
      <c r="EG573" s="124"/>
      <c r="EH573" s="124"/>
      <c r="EI573" s="124"/>
      <c r="EJ573" s="124"/>
      <c r="EK573" s="124"/>
      <c r="EL573" s="124"/>
      <c r="EM573" s="124"/>
      <c r="EN573" s="124"/>
      <c r="EO573" s="124"/>
      <c r="EP573" s="124"/>
      <c r="EQ573" s="124"/>
      <c r="ER573" s="124"/>
      <c r="ES573" s="124"/>
      <c r="ET573" s="124"/>
      <c r="EU573" s="124"/>
      <c r="EV573" s="124"/>
      <c r="EW573" s="124"/>
      <c r="EX573" s="124"/>
      <c r="EY573" s="124"/>
      <c r="EZ573" s="124"/>
      <c r="FA573" s="124"/>
      <c r="FB573" s="124"/>
      <c r="FC573" s="124"/>
      <c r="FD573" s="124"/>
      <c r="FE573" s="124"/>
      <c r="FF573" s="124"/>
      <c r="FG573" s="124"/>
      <c r="FH573" s="124"/>
      <c r="FI573" s="124"/>
      <c r="FJ573" s="124"/>
      <c r="FK573" s="124"/>
      <c r="FL573" s="124"/>
    </row>
    <row r="574" spans="1:168" s="31" customFormat="1" ht="38.25">
      <c r="A574" s="80">
        <v>203</v>
      </c>
      <c r="B574" s="101" t="s">
        <v>694</v>
      </c>
      <c r="C574" s="80">
        <v>0.67</v>
      </c>
      <c r="D574" s="101">
        <v>10050</v>
      </c>
      <c r="E574" s="80">
        <v>0.167</v>
      </c>
      <c r="F574" s="82">
        <f t="shared" si="16"/>
        <v>24.925373134328357</v>
      </c>
      <c r="G574" s="80">
        <v>0.167</v>
      </c>
      <c r="H574" s="82">
        <f t="shared" si="17"/>
        <v>24.925373134328357</v>
      </c>
      <c r="I574" s="80">
        <v>0.22110000000000002</v>
      </c>
      <c r="J574" s="82">
        <f t="shared" si="18"/>
        <v>33</v>
      </c>
      <c r="K574" s="80"/>
      <c r="L574" s="101"/>
      <c r="M574" s="101"/>
      <c r="N574" s="80"/>
      <c r="O574" s="80"/>
      <c r="P574" s="80"/>
      <c r="Q574" s="80"/>
      <c r="R574" s="80"/>
      <c r="S574" s="80"/>
      <c r="T574" s="103"/>
      <c r="U574" s="80"/>
      <c r="V574" s="136"/>
      <c r="W574" s="136"/>
      <c r="X574" s="107"/>
      <c r="Y574" s="107"/>
      <c r="Z574" s="80"/>
      <c r="AA574" s="108"/>
      <c r="AB574" s="109"/>
      <c r="AC574" s="107"/>
      <c r="AD574" s="107"/>
      <c r="AE574" s="107"/>
      <c r="AF574" s="107"/>
      <c r="AG574" s="107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123"/>
      <c r="CT574" s="123"/>
      <c r="CU574" s="123"/>
      <c r="CV574" s="123"/>
      <c r="CW574" s="123"/>
      <c r="CX574" s="123"/>
      <c r="CY574" s="123"/>
      <c r="CZ574" s="124"/>
      <c r="DA574" s="124"/>
      <c r="DB574" s="124"/>
      <c r="DC574" s="124"/>
      <c r="DD574" s="124"/>
      <c r="DE574" s="124"/>
      <c r="DF574" s="124"/>
      <c r="DG574" s="124"/>
      <c r="DH574" s="124"/>
      <c r="DI574" s="124"/>
      <c r="DJ574" s="124"/>
      <c r="DK574" s="124"/>
      <c r="DL574" s="124"/>
      <c r="DM574" s="124"/>
      <c r="DN574" s="124"/>
      <c r="DO574" s="124"/>
      <c r="DP574" s="124"/>
      <c r="DQ574" s="124"/>
      <c r="DR574" s="124"/>
      <c r="DS574" s="124"/>
      <c r="DT574" s="124"/>
      <c r="DU574" s="124"/>
      <c r="DV574" s="124"/>
      <c r="DW574" s="124"/>
      <c r="DX574" s="124"/>
      <c r="DY574" s="124"/>
      <c r="DZ574" s="124"/>
      <c r="EA574" s="124"/>
      <c r="EB574" s="124"/>
      <c r="EC574" s="124"/>
      <c r="ED574" s="124"/>
      <c r="EE574" s="124"/>
      <c r="EF574" s="124"/>
      <c r="EG574" s="124"/>
      <c r="EH574" s="124"/>
      <c r="EI574" s="124"/>
      <c r="EJ574" s="124"/>
      <c r="EK574" s="124"/>
      <c r="EL574" s="124"/>
      <c r="EM574" s="124"/>
      <c r="EN574" s="124"/>
      <c r="EO574" s="124"/>
      <c r="EP574" s="124"/>
      <c r="EQ574" s="124"/>
      <c r="ER574" s="124"/>
      <c r="ES574" s="124"/>
      <c r="ET574" s="124"/>
      <c r="EU574" s="124"/>
      <c r="EV574" s="124"/>
      <c r="EW574" s="124"/>
      <c r="EX574" s="124"/>
      <c r="EY574" s="124"/>
      <c r="EZ574" s="124"/>
      <c r="FA574" s="124"/>
      <c r="FB574" s="124"/>
      <c r="FC574" s="124"/>
      <c r="FD574" s="124"/>
      <c r="FE574" s="124"/>
      <c r="FF574" s="124"/>
      <c r="FG574" s="124"/>
      <c r="FH574" s="124"/>
      <c r="FI574" s="124"/>
      <c r="FJ574" s="124"/>
      <c r="FK574" s="124"/>
      <c r="FL574" s="124"/>
    </row>
    <row r="575" spans="1:168" s="31" customFormat="1" ht="25.5">
      <c r="A575" s="80">
        <v>204</v>
      </c>
      <c r="B575" s="101" t="s">
        <v>695</v>
      </c>
      <c r="C575" s="80">
        <v>0.89</v>
      </c>
      <c r="D575" s="101">
        <v>6158.8</v>
      </c>
      <c r="E575" s="80">
        <v>0.226</v>
      </c>
      <c r="F575" s="82">
        <f t="shared" si="16"/>
        <v>25.39325842696629</v>
      </c>
      <c r="G575" s="80">
        <v>0.226</v>
      </c>
      <c r="H575" s="82">
        <f t="shared" si="17"/>
        <v>25.39325842696629</v>
      </c>
      <c r="I575" s="80">
        <v>0.2937</v>
      </c>
      <c r="J575" s="82">
        <f t="shared" si="18"/>
        <v>33</v>
      </c>
      <c r="K575" s="80"/>
      <c r="L575" s="101"/>
      <c r="M575" s="101"/>
      <c r="N575" s="80"/>
      <c r="O575" s="80"/>
      <c r="P575" s="80"/>
      <c r="Q575" s="80"/>
      <c r="R575" s="80"/>
      <c r="S575" s="80"/>
      <c r="T575" s="103"/>
      <c r="U575" s="80"/>
      <c r="V575" s="136"/>
      <c r="W575" s="136"/>
      <c r="X575" s="107"/>
      <c r="Y575" s="107"/>
      <c r="Z575" s="80"/>
      <c r="AA575" s="108"/>
      <c r="AB575" s="109"/>
      <c r="AC575" s="107"/>
      <c r="AD575" s="107"/>
      <c r="AE575" s="107"/>
      <c r="AF575" s="107"/>
      <c r="AG575" s="107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123"/>
      <c r="CT575" s="123"/>
      <c r="CU575" s="123"/>
      <c r="CV575" s="123"/>
      <c r="CW575" s="123"/>
      <c r="CX575" s="123"/>
      <c r="CY575" s="123"/>
      <c r="CZ575" s="124"/>
      <c r="DA575" s="124"/>
      <c r="DB575" s="124"/>
      <c r="DC575" s="124"/>
      <c r="DD575" s="124"/>
      <c r="DE575" s="124"/>
      <c r="DF575" s="124"/>
      <c r="DG575" s="124"/>
      <c r="DH575" s="124"/>
      <c r="DI575" s="124"/>
      <c r="DJ575" s="124"/>
      <c r="DK575" s="124"/>
      <c r="DL575" s="124"/>
      <c r="DM575" s="124"/>
      <c r="DN575" s="124"/>
      <c r="DO575" s="124"/>
      <c r="DP575" s="124"/>
      <c r="DQ575" s="124"/>
      <c r="DR575" s="124"/>
      <c r="DS575" s="124"/>
      <c r="DT575" s="124"/>
      <c r="DU575" s="124"/>
      <c r="DV575" s="124"/>
      <c r="DW575" s="124"/>
      <c r="DX575" s="124"/>
      <c r="DY575" s="124"/>
      <c r="DZ575" s="124"/>
      <c r="EA575" s="124"/>
      <c r="EB575" s="124"/>
      <c r="EC575" s="124"/>
      <c r="ED575" s="124"/>
      <c r="EE575" s="124"/>
      <c r="EF575" s="124"/>
      <c r="EG575" s="124"/>
      <c r="EH575" s="124"/>
      <c r="EI575" s="124"/>
      <c r="EJ575" s="124"/>
      <c r="EK575" s="124"/>
      <c r="EL575" s="124"/>
      <c r="EM575" s="124"/>
      <c r="EN575" s="124"/>
      <c r="EO575" s="124"/>
      <c r="EP575" s="124"/>
      <c r="EQ575" s="124"/>
      <c r="ER575" s="124"/>
      <c r="ES575" s="124"/>
      <c r="ET575" s="124"/>
      <c r="EU575" s="124"/>
      <c r="EV575" s="124"/>
      <c r="EW575" s="124"/>
      <c r="EX575" s="124"/>
      <c r="EY575" s="124"/>
      <c r="EZ575" s="124"/>
      <c r="FA575" s="124"/>
      <c r="FB575" s="124"/>
      <c r="FC575" s="124"/>
      <c r="FD575" s="124"/>
      <c r="FE575" s="124"/>
      <c r="FF575" s="124"/>
      <c r="FG575" s="124"/>
      <c r="FH575" s="124"/>
      <c r="FI575" s="124"/>
      <c r="FJ575" s="124"/>
      <c r="FK575" s="124"/>
      <c r="FL575" s="124"/>
    </row>
    <row r="576" spans="1:168" s="31" customFormat="1" ht="25.5">
      <c r="A576" s="80">
        <v>205</v>
      </c>
      <c r="B576" s="101" t="s">
        <v>696</v>
      </c>
      <c r="C576" s="80">
        <v>1.481</v>
      </c>
      <c r="D576" s="101">
        <v>28316.72</v>
      </c>
      <c r="E576" s="80">
        <v>0.37</v>
      </c>
      <c r="F576" s="82">
        <f t="shared" si="16"/>
        <v>24.983119513842</v>
      </c>
      <c r="G576" s="80">
        <v>0.37</v>
      </c>
      <c r="H576" s="82">
        <f t="shared" si="17"/>
        <v>24.983119513842</v>
      </c>
      <c r="I576" s="80">
        <v>0.48873000000000005</v>
      </c>
      <c r="J576" s="82">
        <f t="shared" si="18"/>
        <v>33</v>
      </c>
      <c r="K576" s="80"/>
      <c r="L576" s="101"/>
      <c r="M576" s="101"/>
      <c r="N576" s="80"/>
      <c r="O576" s="80"/>
      <c r="P576" s="80"/>
      <c r="Q576" s="80"/>
      <c r="R576" s="80"/>
      <c r="S576" s="80"/>
      <c r="T576" s="103"/>
      <c r="U576" s="80"/>
      <c r="V576" s="136"/>
      <c r="W576" s="136"/>
      <c r="X576" s="107"/>
      <c r="Y576" s="107"/>
      <c r="Z576" s="80"/>
      <c r="AA576" s="108"/>
      <c r="AB576" s="109"/>
      <c r="AC576" s="107"/>
      <c r="AD576" s="107"/>
      <c r="AE576" s="107"/>
      <c r="AF576" s="107"/>
      <c r="AG576" s="107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123"/>
      <c r="CT576" s="123"/>
      <c r="CU576" s="123"/>
      <c r="CV576" s="123"/>
      <c r="CW576" s="123"/>
      <c r="CX576" s="123"/>
      <c r="CY576" s="123"/>
      <c r="CZ576" s="124"/>
      <c r="DA576" s="124"/>
      <c r="DB576" s="124"/>
      <c r="DC576" s="124"/>
      <c r="DD576" s="124"/>
      <c r="DE576" s="124"/>
      <c r="DF576" s="124"/>
      <c r="DG576" s="124"/>
      <c r="DH576" s="124"/>
      <c r="DI576" s="124"/>
      <c r="DJ576" s="124"/>
      <c r="DK576" s="124"/>
      <c r="DL576" s="124"/>
      <c r="DM576" s="124"/>
      <c r="DN576" s="124"/>
      <c r="DO576" s="124"/>
      <c r="DP576" s="124"/>
      <c r="DQ576" s="124"/>
      <c r="DR576" s="124"/>
      <c r="DS576" s="124"/>
      <c r="DT576" s="124"/>
      <c r="DU576" s="124"/>
      <c r="DV576" s="124"/>
      <c r="DW576" s="124"/>
      <c r="DX576" s="124"/>
      <c r="DY576" s="124"/>
      <c r="DZ576" s="124"/>
      <c r="EA576" s="124"/>
      <c r="EB576" s="124"/>
      <c r="EC576" s="124"/>
      <c r="ED576" s="124"/>
      <c r="EE576" s="124"/>
      <c r="EF576" s="124"/>
      <c r="EG576" s="124"/>
      <c r="EH576" s="124"/>
      <c r="EI576" s="124"/>
      <c r="EJ576" s="124"/>
      <c r="EK576" s="124"/>
      <c r="EL576" s="124"/>
      <c r="EM576" s="124"/>
      <c r="EN576" s="124"/>
      <c r="EO576" s="124"/>
      <c r="EP576" s="124"/>
      <c r="EQ576" s="124"/>
      <c r="ER576" s="124"/>
      <c r="ES576" s="124"/>
      <c r="ET576" s="124"/>
      <c r="EU576" s="124"/>
      <c r="EV576" s="124"/>
      <c r="EW576" s="124"/>
      <c r="EX576" s="124"/>
      <c r="EY576" s="124"/>
      <c r="EZ576" s="124"/>
      <c r="FA576" s="124"/>
      <c r="FB576" s="124"/>
      <c r="FC576" s="124"/>
      <c r="FD576" s="124"/>
      <c r="FE576" s="124"/>
      <c r="FF576" s="124"/>
      <c r="FG576" s="124"/>
      <c r="FH576" s="124"/>
      <c r="FI576" s="124"/>
      <c r="FJ576" s="124"/>
      <c r="FK576" s="124"/>
      <c r="FL576" s="124"/>
    </row>
    <row r="577" spans="1:168" s="31" customFormat="1" ht="25.5">
      <c r="A577" s="80">
        <v>206</v>
      </c>
      <c r="B577" s="101" t="s">
        <v>697</v>
      </c>
      <c r="C577" s="80">
        <v>1.26</v>
      </c>
      <c r="D577" s="101">
        <v>12499.2</v>
      </c>
      <c r="E577" s="80">
        <v>0.315</v>
      </c>
      <c r="F577" s="82">
        <f t="shared" si="16"/>
        <v>25</v>
      </c>
      <c r="G577" s="80">
        <v>0.315</v>
      </c>
      <c r="H577" s="82">
        <f t="shared" si="17"/>
        <v>25</v>
      </c>
      <c r="I577" s="80">
        <v>0.4158</v>
      </c>
      <c r="J577" s="82">
        <f t="shared" si="18"/>
        <v>33</v>
      </c>
      <c r="K577" s="80"/>
      <c r="L577" s="101"/>
      <c r="M577" s="101"/>
      <c r="N577" s="80"/>
      <c r="O577" s="80"/>
      <c r="P577" s="80"/>
      <c r="Q577" s="80"/>
      <c r="R577" s="80"/>
      <c r="S577" s="80"/>
      <c r="T577" s="103"/>
      <c r="U577" s="80"/>
      <c r="V577" s="136"/>
      <c r="W577" s="136"/>
      <c r="X577" s="107"/>
      <c r="Y577" s="107"/>
      <c r="Z577" s="80"/>
      <c r="AA577" s="108"/>
      <c r="AB577" s="109"/>
      <c r="AC577" s="107"/>
      <c r="AD577" s="107"/>
      <c r="AE577" s="107"/>
      <c r="AF577" s="107"/>
      <c r="AG577" s="107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123"/>
      <c r="CT577" s="123"/>
      <c r="CU577" s="123"/>
      <c r="CV577" s="123"/>
      <c r="CW577" s="123"/>
      <c r="CX577" s="123"/>
      <c r="CY577" s="123"/>
      <c r="CZ577" s="124"/>
      <c r="DA577" s="124"/>
      <c r="DB577" s="124"/>
      <c r="DC577" s="124"/>
      <c r="DD577" s="124"/>
      <c r="DE577" s="124"/>
      <c r="DF577" s="124"/>
      <c r="DG577" s="124"/>
      <c r="DH577" s="124"/>
      <c r="DI577" s="124"/>
      <c r="DJ577" s="124"/>
      <c r="DK577" s="124"/>
      <c r="DL577" s="124"/>
      <c r="DM577" s="124"/>
      <c r="DN577" s="124"/>
      <c r="DO577" s="124"/>
      <c r="DP577" s="124"/>
      <c r="DQ577" s="124"/>
      <c r="DR577" s="124"/>
      <c r="DS577" s="124"/>
      <c r="DT577" s="124"/>
      <c r="DU577" s="124"/>
      <c r="DV577" s="124"/>
      <c r="DW577" s="124"/>
      <c r="DX577" s="124"/>
      <c r="DY577" s="124"/>
      <c r="DZ577" s="124"/>
      <c r="EA577" s="124"/>
      <c r="EB577" s="124"/>
      <c r="EC577" s="124"/>
      <c r="ED577" s="124"/>
      <c r="EE577" s="124"/>
      <c r="EF577" s="124"/>
      <c r="EG577" s="124"/>
      <c r="EH577" s="124"/>
      <c r="EI577" s="124"/>
      <c r="EJ577" s="124"/>
      <c r="EK577" s="124"/>
      <c r="EL577" s="124"/>
      <c r="EM577" s="124"/>
      <c r="EN577" s="124"/>
      <c r="EO577" s="124"/>
      <c r="EP577" s="124"/>
      <c r="EQ577" s="124"/>
      <c r="ER577" s="124"/>
      <c r="ES577" s="124"/>
      <c r="ET577" s="124"/>
      <c r="EU577" s="124"/>
      <c r="EV577" s="124"/>
      <c r="EW577" s="124"/>
      <c r="EX577" s="124"/>
      <c r="EY577" s="124"/>
      <c r="EZ577" s="124"/>
      <c r="FA577" s="124"/>
      <c r="FB577" s="124"/>
      <c r="FC577" s="124"/>
      <c r="FD577" s="124"/>
      <c r="FE577" s="124"/>
      <c r="FF577" s="124"/>
      <c r="FG577" s="124"/>
      <c r="FH577" s="124"/>
      <c r="FI577" s="124"/>
      <c r="FJ577" s="124"/>
      <c r="FK577" s="124"/>
      <c r="FL577" s="124"/>
    </row>
    <row r="578" spans="1:168" s="31" customFormat="1" ht="25.5">
      <c r="A578" s="80">
        <v>207</v>
      </c>
      <c r="B578" s="101" t="s">
        <v>698</v>
      </c>
      <c r="C578" s="80">
        <v>0.4</v>
      </c>
      <c r="D578" s="101">
        <v>3000</v>
      </c>
      <c r="E578" s="80">
        <v>0.1</v>
      </c>
      <c r="F578" s="82">
        <f t="shared" si="16"/>
        <v>25</v>
      </c>
      <c r="G578" s="80">
        <v>0.1</v>
      </c>
      <c r="H578" s="82">
        <f t="shared" si="17"/>
        <v>25</v>
      </c>
      <c r="I578" s="80">
        <v>0.132</v>
      </c>
      <c r="J578" s="82">
        <f t="shared" si="18"/>
        <v>33</v>
      </c>
      <c r="K578" s="80"/>
      <c r="L578" s="101"/>
      <c r="M578" s="101"/>
      <c r="N578" s="80"/>
      <c r="O578" s="80"/>
      <c r="P578" s="80"/>
      <c r="Q578" s="80"/>
      <c r="R578" s="80"/>
      <c r="S578" s="80"/>
      <c r="T578" s="103"/>
      <c r="U578" s="80"/>
      <c r="V578" s="136"/>
      <c r="W578" s="136"/>
      <c r="X578" s="107"/>
      <c r="Y578" s="107"/>
      <c r="Z578" s="80"/>
      <c r="AA578" s="108"/>
      <c r="AB578" s="109"/>
      <c r="AC578" s="107"/>
      <c r="AD578" s="107"/>
      <c r="AE578" s="107"/>
      <c r="AF578" s="107"/>
      <c r="AG578" s="107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123"/>
      <c r="CT578" s="123"/>
      <c r="CU578" s="123"/>
      <c r="CV578" s="123"/>
      <c r="CW578" s="123"/>
      <c r="CX578" s="123"/>
      <c r="CY578" s="123"/>
      <c r="CZ578" s="124"/>
      <c r="DA578" s="124"/>
      <c r="DB578" s="124"/>
      <c r="DC578" s="124"/>
      <c r="DD578" s="124"/>
      <c r="DE578" s="124"/>
      <c r="DF578" s="124"/>
      <c r="DG578" s="124"/>
      <c r="DH578" s="124"/>
      <c r="DI578" s="124"/>
      <c r="DJ578" s="124"/>
      <c r="DK578" s="124"/>
      <c r="DL578" s="124"/>
      <c r="DM578" s="124"/>
      <c r="DN578" s="124"/>
      <c r="DO578" s="124"/>
      <c r="DP578" s="124"/>
      <c r="DQ578" s="124"/>
      <c r="DR578" s="124"/>
      <c r="DS578" s="124"/>
      <c r="DT578" s="124"/>
      <c r="DU578" s="124"/>
      <c r="DV578" s="124"/>
      <c r="DW578" s="124"/>
      <c r="DX578" s="124"/>
      <c r="DY578" s="124"/>
      <c r="DZ578" s="124"/>
      <c r="EA578" s="124"/>
      <c r="EB578" s="124"/>
      <c r="EC578" s="124"/>
      <c r="ED578" s="124"/>
      <c r="EE578" s="124"/>
      <c r="EF578" s="124"/>
      <c r="EG578" s="124"/>
      <c r="EH578" s="124"/>
      <c r="EI578" s="124"/>
      <c r="EJ578" s="124"/>
      <c r="EK578" s="124"/>
      <c r="EL578" s="124"/>
      <c r="EM578" s="124"/>
      <c r="EN578" s="124"/>
      <c r="EO578" s="124"/>
      <c r="EP578" s="124"/>
      <c r="EQ578" s="124"/>
      <c r="ER578" s="124"/>
      <c r="ES578" s="124"/>
      <c r="ET578" s="124"/>
      <c r="EU578" s="124"/>
      <c r="EV578" s="124"/>
      <c r="EW578" s="124"/>
      <c r="EX578" s="124"/>
      <c r="EY578" s="124"/>
      <c r="EZ578" s="124"/>
      <c r="FA578" s="124"/>
      <c r="FB578" s="124"/>
      <c r="FC578" s="124"/>
      <c r="FD578" s="124"/>
      <c r="FE578" s="124"/>
      <c r="FF578" s="124"/>
      <c r="FG578" s="124"/>
      <c r="FH578" s="124"/>
      <c r="FI578" s="124"/>
      <c r="FJ578" s="124"/>
      <c r="FK578" s="124"/>
      <c r="FL578" s="124"/>
    </row>
    <row r="579" spans="1:168" s="31" customFormat="1" ht="25.5">
      <c r="A579" s="80">
        <v>208</v>
      </c>
      <c r="B579" s="101" t="s">
        <v>699</v>
      </c>
      <c r="C579" s="80">
        <v>1.3</v>
      </c>
      <c r="D579" s="101">
        <v>10120</v>
      </c>
      <c r="E579" s="80">
        <v>0.325</v>
      </c>
      <c r="F579" s="82">
        <f t="shared" si="16"/>
        <v>25</v>
      </c>
      <c r="G579" s="80">
        <v>0.325</v>
      </c>
      <c r="H579" s="82">
        <f t="shared" si="17"/>
        <v>25</v>
      </c>
      <c r="I579" s="80">
        <v>0.429</v>
      </c>
      <c r="J579" s="82">
        <f t="shared" si="18"/>
        <v>32.99999999999999</v>
      </c>
      <c r="K579" s="80"/>
      <c r="L579" s="101"/>
      <c r="M579" s="101"/>
      <c r="N579" s="80"/>
      <c r="O579" s="80"/>
      <c r="P579" s="80"/>
      <c r="Q579" s="80"/>
      <c r="R579" s="80"/>
      <c r="S579" s="80"/>
      <c r="T579" s="103"/>
      <c r="U579" s="80"/>
      <c r="V579" s="136"/>
      <c r="W579" s="136"/>
      <c r="X579" s="107"/>
      <c r="Y579" s="107"/>
      <c r="Z579" s="80"/>
      <c r="AA579" s="108"/>
      <c r="AB579" s="109"/>
      <c r="AC579" s="107"/>
      <c r="AD579" s="107"/>
      <c r="AE579" s="107"/>
      <c r="AF579" s="107"/>
      <c r="AG579" s="107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123"/>
      <c r="CT579" s="123"/>
      <c r="CU579" s="123"/>
      <c r="CV579" s="123"/>
      <c r="CW579" s="123"/>
      <c r="CX579" s="123"/>
      <c r="CY579" s="123"/>
      <c r="CZ579" s="124"/>
      <c r="DA579" s="124"/>
      <c r="DB579" s="124"/>
      <c r="DC579" s="124"/>
      <c r="DD579" s="124"/>
      <c r="DE579" s="124"/>
      <c r="DF579" s="124"/>
      <c r="DG579" s="124"/>
      <c r="DH579" s="124"/>
      <c r="DI579" s="124"/>
      <c r="DJ579" s="124"/>
      <c r="DK579" s="124"/>
      <c r="DL579" s="124"/>
      <c r="DM579" s="124"/>
      <c r="DN579" s="124"/>
      <c r="DO579" s="124"/>
      <c r="DP579" s="124"/>
      <c r="DQ579" s="124"/>
      <c r="DR579" s="124"/>
      <c r="DS579" s="124"/>
      <c r="DT579" s="124"/>
      <c r="DU579" s="124"/>
      <c r="DV579" s="124"/>
      <c r="DW579" s="124"/>
      <c r="DX579" s="124"/>
      <c r="DY579" s="124"/>
      <c r="DZ579" s="124"/>
      <c r="EA579" s="124"/>
      <c r="EB579" s="124"/>
      <c r="EC579" s="124"/>
      <c r="ED579" s="124"/>
      <c r="EE579" s="124"/>
      <c r="EF579" s="124"/>
      <c r="EG579" s="124"/>
      <c r="EH579" s="124"/>
      <c r="EI579" s="124"/>
      <c r="EJ579" s="124"/>
      <c r="EK579" s="124"/>
      <c r="EL579" s="124"/>
      <c r="EM579" s="124"/>
      <c r="EN579" s="124"/>
      <c r="EO579" s="124"/>
      <c r="EP579" s="124"/>
      <c r="EQ579" s="124"/>
      <c r="ER579" s="124"/>
      <c r="ES579" s="124"/>
      <c r="ET579" s="124"/>
      <c r="EU579" s="124"/>
      <c r="EV579" s="124"/>
      <c r="EW579" s="124"/>
      <c r="EX579" s="124"/>
      <c r="EY579" s="124"/>
      <c r="EZ579" s="124"/>
      <c r="FA579" s="124"/>
      <c r="FB579" s="124"/>
      <c r="FC579" s="124"/>
      <c r="FD579" s="124"/>
      <c r="FE579" s="124"/>
      <c r="FF579" s="124"/>
      <c r="FG579" s="124"/>
      <c r="FH579" s="124"/>
      <c r="FI579" s="124"/>
      <c r="FJ579" s="124"/>
      <c r="FK579" s="124"/>
      <c r="FL579" s="124"/>
    </row>
    <row r="580" spans="1:168" s="31" customFormat="1" ht="25.5">
      <c r="A580" s="80">
        <v>209</v>
      </c>
      <c r="B580" s="101" t="s">
        <v>700</v>
      </c>
      <c r="C580" s="80">
        <v>1.086</v>
      </c>
      <c r="D580" s="101">
        <v>7670</v>
      </c>
      <c r="E580" s="80">
        <v>0.272</v>
      </c>
      <c r="F580" s="82">
        <f t="shared" si="16"/>
        <v>25.04604051565378</v>
      </c>
      <c r="G580" s="80">
        <v>0.272</v>
      </c>
      <c r="H580" s="82">
        <f t="shared" si="17"/>
        <v>25.04604051565378</v>
      </c>
      <c r="I580" s="80">
        <v>0.35838000000000003</v>
      </c>
      <c r="J580" s="82">
        <f t="shared" si="18"/>
        <v>33</v>
      </c>
      <c r="K580" s="80"/>
      <c r="L580" s="101"/>
      <c r="M580" s="101"/>
      <c r="N580" s="80"/>
      <c r="O580" s="80"/>
      <c r="P580" s="80"/>
      <c r="Q580" s="80"/>
      <c r="R580" s="80"/>
      <c r="S580" s="80"/>
      <c r="T580" s="103"/>
      <c r="U580" s="80"/>
      <c r="V580" s="136"/>
      <c r="W580" s="136"/>
      <c r="X580" s="107"/>
      <c r="Y580" s="107"/>
      <c r="Z580" s="80"/>
      <c r="AA580" s="108"/>
      <c r="AB580" s="109"/>
      <c r="AC580" s="107"/>
      <c r="AD580" s="107"/>
      <c r="AE580" s="107"/>
      <c r="AF580" s="107"/>
      <c r="AG580" s="107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123"/>
      <c r="CT580" s="123"/>
      <c r="CU580" s="123"/>
      <c r="CV580" s="123"/>
      <c r="CW580" s="123"/>
      <c r="CX580" s="123"/>
      <c r="CY580" s="123"/>
      <c r="CZ580" s="124"/>
      <c r="DA580" s="124"/>
      <c r="DB580" s="124"/>
      <c r="DC580" s="124"/>
      <c r="DD580" s="124"/>
      <c r="DE580" s="124"/>
      <c r="DF580" s="124"/>
      <c r="DG580" s="124"/>
      <c r="DH580" s="124"/>
      <c r="DI580" s="124"/>
      <c r="DJ580" s="124"/>
      <c r="DK580" s="124"/>
      <c r="DL580" s="124"/>
      <c r="DM580" s="124"/>
      <c r="DN580" s="124"/>
      <c r="DO580" s="124"/>
      <c r="DP580" s="124"/>
      <c r="DQ580" s="124"/>
      <c r="DR580" s="124"/>
      <c r="DS580" s="124"/>
      <c r="DT580" s="124"/>
      <c r="DU580" s="124"/>
      <c r="DV580" s="124"/>
      <c r="DW580" s="124"/>
      <c r="DX580" s="124"/>
      <c r="DY580" s="124"/>
      <c r="DZ580" s="124"/>
      <c r="EA580" s="124"/>
      <c r="EB580" s="124"/>
      <c r="EC580" s="124"/>
      <c r="ED580" s="124"/>
      <c r="EE580" s="124"/>
      <c r="EF580" s="124"/>
      <c r="EG580" s="124"/>
      <c r="EH580" s="124"/>
      <c r="EI580" s="124"/>
      <c r="EJ580" s="124"/>
      <c r="EK580" s="124"/>
      <c r="EL580" s="124"/>
      <c r="EM580" s="124"/>
      <c r="EN580" s="124"/>
      <c r="EO580" s="124"/>
      <c r="EP580" s="124"/>
      <c r="EQ580" s="124"/>
      <c r="ER580" s="124"/>
      <c r="ES580" s="124"/>
      <c r="ET580" s="124"/>
      <c r="EU580" s="124"/>
      <c r="EV580" s="124"/>
      <c r="EW580" s="124"/>
      <c r="EX580" s="124"/>
      <c r="EY580" s="124"/>
      <c r="EZ580" s="124"/>
      <c r="FA580" s="124"/>
      <c r="FB580" s="124"/>
      <c r="FC580" s="124"/>
      <c r="FD580" s="124"/>
      <c r="FE580" s="124"/>
      <c r="FF580" s="124"/>
      <c r="FG580" s="124"/>
      <c r="FH580" s="124"/>
      <c r="FI580" s="124"/>
      <c r="FJ580" s="124"/>
      <c r="FK580" s="124"/>
      <c r="FL580" s="124"/>
    </row>
    <row r="581" spans="1:168" s="31" customFormat="1" ht="25.5">
      <c r="A581" s="80">
        <v>210</v>
      </c>
      <c r="B581" s="101" t="s">
        <v>701</v>
      </c>
      <c r="C581" s="80">
        <v>0.627</v>
      </c>
      <c r="D581" s="101">
        <v>5313</v>
      </c>
      <c r="E581" s="80">
        <v>0.157</v>
      </c>
      <c r="F581" s="82">
        <f t="shared" si="16"/>
        <v>25.039872408293462</v>
      </c>
      <c r="G581" s="80">
        <v>0.157</v>
      </c>
      <c r="H581" s="82">
        <f t="shared" si="17"/>
        <v>25.039872408293462</v>
      </c>
      <c r="I581" s="80">
        <v>0.20690999999999998</v>
      </c>
      <c r="J581" s="82">
        <f t="shared" si="18"/>
        <v>32.99999999999999</v>
      </c>
      <c r="K581" s="80"/>
      <c r="L581" s="101"/>
      <c r="M581" s="101"/>
      <c r="N581" s="80"/>
      <c r="O581" s="80"/>
      <c r="P581" s="80"/>
      <c r="Q581" s="80"/>
      <c r="R581" s="80"/>
      <c r="S581" s="80"/>
      <c r="T581" s="103"/>
      <c r="U581" s="80"/>
      <c r="V581" s="136"/>
      <c r="W581" s="136"/>
      <c r="X581" s="107"/>
      <c r="Y581" s="107"/>
      <c r="Z581" s="80"/>
      <c r="AA581" s="108"/>
      <c r="AB581" s="109"/>
      <c r="AC581" s="107"/>
      <c r="AD581" s="107"/>
      <c r="AE581" s="107"/>
      <c r="AF581" s="107"/>
      <c r="AG581" s="107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123"/>
      <c r="CT581" s="123"/>
      <c r="CU581" s="123"/>
      <c r="CV581" s="123"/>
      <c r="CW581" s="123"/>
      <c r="CX581" s="123"/>
      <c r="CY581" s="123"/>
      <c r="CZ581" s="124"/>
      <c r="DA581" s="124"/>
      <c r="DB581" s="124"/>
      <c r="DC581" s="124"/>
      <c r="DD581" s="124"/>
      <c r="DE581" s="124"/>
      <c r="DF581" s="124"/>
      <c r="DG581" s="124"/>
      <c r="DH581" s="124"/>
      <c r="DI581" s="124"/>
      <c r="DJ581" s="124"/>
      <c r="DK581" s="124"/>
      <c r="DL581" s="124"/>
      <c r="DM581" s="124"/>
      <c r="DN581" s="124"/>
      <c r="DO581" s="124"/>
      <c r="DP581" s="124"/>
      <c r="DQ581" s="124"/>
      <c r="DR581" s="124"/>
      <c r="DS581" s="124"/>
      <c r="DT581" s="124"/>
      <c r="DU581" s="124"/>
      <c r="DV581" s="124"/>
      <c r="DW581" s="124"/>
      <c r="DX581" s="124"/>
      <c r="DY581" s="124"/>
      <c r="DZ581" s="124"/>
      <c r="EA581" s="124"/>
      <c r="EB581" s="124"/>
      <c r="EC581" s="124"/>
      <c r="ED581" s="124"/>
      <c r="EE581" s="124"/>
      <c r="EF581" s="124"/>
      <c r="EG581" s="124"/>
      <c r="EH581" s="124"/>
      <c r="EI581" s="124"/>
      <c r="EJ581" s="124"/>
      <c r="EK581" s="124"/>
      <c r="EL581" s="124"/>
      <c r="EM581" s="124"/>
      <c r="EN581" s="124"/>
      <c r="EO581" s="124"/>
      <c r="EP581" s="124"/>
      <c r="EQ581" s="124"/>
      <c r="ER581" s="124"/>
      <c r="ES581" s="124"/>
      <c r="ET581" s="124"/>
      <c r="EU581" s="124"/>
      <c r="EV581" s="124"/>
      <c r="EW581" s="124"/>
      <c r="EX581" s="124"/>
      <c r="EY581" s="124"/>
      <c r="EZ581" s="124"/>
      <c r="FA581" s="124"/>
      <c r="FB581" s="124"/>
      <c r="FC581" s="124"/>
      <c r="FD581" s="124"/>
      <c r="FE581" s="124"/>
      <c r="FF581" s="124"/>
      <c r="FG581" s="124"/>
      <c r="FH581" s="124"/>
      <c r="FI581" s="124"/>
      <c r="FJ581" s="124"/>
      <c r="FK581" s="124"/>
      <c r="FL581" s="124"/>
    </row>
    <row r="582" spans="1:168" s="37" customFormat="1" ht="25.5">
      <c r="A582" s="80">
        <v>211</v>
      </c>
      <c r="B582" s="101" t="s">
        <v>702</v>
      </c>
      <c r="C582" s="80">
        <v>2.397</v>
      </c>
      <c r="D582" s="101">
        <v>58075</v>
      </c>
      <c r="E582" s="80">
        <v>0.599</v>
      </c>
      <c r="F582" s="82">
        <f t="shared" si="16"/>
        <v>24.98957029620359</v>
      </c>
      <c r="G582" s="80">
        <v>0.599</v>
      </c>
      <c r="H582" s="82">
        <f t="shared" si="17"/>
        <v>24.98957029620359</v>
      </c>
      <c r="I582" s="80">
        <v>0.79101</v>
      </c>
      <c r="J582" s="82">
        <f t="shared" si="18"/>
        <v>33</v>
      </c>
      <c r="K582" s="80"/>
      <c r="L582" s="101"/>
      <c r="M582" s="101"/>
      <c r="N582" s="80"/>
      <c r="O582" s="80"/>
      <c r="P582" s="80"/>
      <c r="Q582" s="80"/>
      <c r="R582" s="80"/>
      <c r="S582" s="80"/>
      <c r="T582" s="103"/>
      <c r="U582" s="80"/>
      <c r="V582" s="136"/>
      <c r="W582" s="136"/>
      <c r="X582" s="107"/>
      <c r="Y582" s="107"/>
      <c r="Z582" s="80"/>
      <c r="AA582" s="108"/>
      <c r="AB582" s="109"/>
      <c r="AC582" s="107"/>
      <c r="AD582" s="107"/>
      <c r="AE582" s="107"/>
      <c r="AF582" s="107"/>
      <c r="AG582" s="107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129"/>
      <c r="CT582" s="129"/>
      <c r="CU582" s="129"/>
      <c r="CV582" s="129"/>
      <c r="CW582" s="129"/>
      <c r="CX582" s="129"/>
      <c r="CY582" s="129"/>
      <c r="CZ582" s="130"/>
      <c r="DA582" s="130"/>
      <c r="DB582" s="130"/>
      <c r="DC582" s="130"/>
      <c r="DD582" s="130"/>
      <c r="DE582" s="130"/>
      <c r="DF582" s="130"/>
      <c r="DG582" s="130"/>
      <c r="DH582" s="130"/>
      <c r="DI582" s="130"/>
      <c r="DJ582" s="130"/>
      <c r="DK582" s="130"/>
      <c r="DL582" s="130"/>
      <c r="DM582" s="130"/>
      <c r="DN582" s="130"/>
      <c r="DO582" s="130"/>
      <c r="DP582" s="130"/>
      <c r="DQ582" s="130"/>
      <c r="DR582" s="130"/>
      <c r="DS582" s="130"/>
      <c r="DT582" s="130"/>
      <c r="DU582" s="130"/>
      <c r="DV582" s="130"/>
      <c r="DW582" s="130"/>
      <c r="DX582" s="130"/>
      <c r="DY582" s="130"/>
      <c r="DZ582" s="130"/>
      <c r="EA582" s="130"/>
      <c r="EB582" s="130"/>
      <c r="EC582" s="130"/>
      <c r="ED582" s="130"/>
      <c r="EE582" s="130"/>
      <c r="EF582" s="130"/>
      <c r="EG582" s="130"/>
      <c r="EH582" s="130"/>
      <c r="EI582" s="130"/>
      <c r="EJ582" s="130"/>
      <c r="EK582" s="130"/>
      <c r="EL582" s="130"/>
      <c r="EM582" s="130"/>
      <c r="EN582" s="130"/>
      <c r="EO582" s="130"/>
      <c r="EP582" s="130"/>
      <c r="EQ582" s="130"/>
      <c r="ER582" s="130"/>
      <c r="ES582" s="130"/>
      <c r="ET582" s="130"/>
      <c r="EU582" s="130"/>
      <c r="EV582" s="130"/>
      <c r="EW582" s="130"/>
      <c r="EX582" s="130"/>
      <c r="EY582" s="130"/>
      <c r="EZ582" s="130"/>
      <c r="FA582" s="130"/>
      <c r="FB582" s="130"/>
      <c r="FC582" s="130"/>
      <c r="FD582" s="130"/>
      <c r="FE582" s="130"/>
      <c r="FF582" s="130"/>
      <c r="FG582" s="130"/>
      <c r="FH582" s="130"/>
      <c r="FI582" s="130"/>
      <c r="FJ582" s="130"/>
      <c r="FK582" s="130"/>
      <c r="FL582" s="130"/>
    </row>
    <row r="583" spans="1:168" s="31" customFormat="1" ht="38.25">
      <c r="A583" s="80">
        <v>212</v>
      </c>
      <c r="B583" s="101" t="s">
        <v>703</v>
      </c>
      <c r="C583" s="80">
        <v>0.46</v>
      </c>
      <c r="D583" s="101">
        <v>4876</v>
      </c>
      <c r="E583" s="80">
        <v>0.115</v>
      </c>
      <c r="F583" s="82">
        <f t="shared" si="16"/>
        <v>25</v>
      </c>
      <c r="G583" s="80">
        <v>0.115</v>
      </c>
      <c r="H583" s="82">
        <f t="shared" si="17"/>
        <v>25</v>
      </c>
      <c r="I583" s="80">
        <v>0.15180000000000002</v>
      </c>
      <c r="J583" s="82">
        <f t="shared" si="18"/>
        <v>33</v>
      </c>
      <c r="K583" s="80"/>
      <c r="L583" s="101"/>
      <c r="M583" s="101"/>
      <c r="N583" s="80"/>
      <c r="O583" s="80"/>
      <c r="P583" s="80"/>
      <c r="Q583" s="80"/>
      <c r="R583" s="80"/>
      <c r="S583" s="80"/>
      <c r="T583" s="103"/>
      <c r="U583" s="80"/>
      <c r="V583" s="136"/>
      <c r="W583" s="136"/>
      <c r="X583" s="107"/>
      <c r="Y583" s="107"/>
      <c r="Z583" s="80"/>
      <c r="AA583" s="108"/>
      <c r="AB583" s="109"/>
      <c r="AC583" s="107"/>
      <c r="AD583" s="107"/>
      <c r="AE583" s="107"/>
      <c r="AF583" s="107"/>
      <c r="AG583" s="107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123"/>
      <c r="CT583" s="123"/>
      <c r="CU583" s="123"/>
      <c r="CV583" s="123"/>
      <c r="CW583" s="123"/>
      <c r="CX583" s="123"/>
      <c r="CY583" s="123"/>
      <c r="CZ583" s="124"/>
      <c r="DA583" s="124"/>
      <c r="DB583" s="124"/>
      <c r="DC583" s="124"/>
      <c r="DD583" s="124"/>
      <c r="DE583" s="124"/>
      <c r="DF583" s="124"/>
      <c r="DG583" s="124"/>
      <c r="DH583" s="124"/>
      <c r="DI583" s="124"/>
      <c r="DJ583" s="124"/>
      <c r="DK583" s="124"/>
      <c r="DL583" s="124"/>
      <c r="DM583" s="124"/>
      <c r="DN583" s="124"/>
      <c r="DO583" s="124"/>
      <c r="DP583" s="124"/>
      <c r="DQ583" s="124"/>
      <c r="DR583" s="124"/>
      <c r="DS583" s="124"/>
      <c r="DT583" s="124"/>
      <c r="DU583" s="124"/>
      <c r="DV583" s="124"/>
      <c r="DW583" s="124"/>
      <c r="DX583" s="124"/>
      <c r="DY583" s="124"/>
      <c r="DZ583" s="124"/>
      <c r="EA583" s="124"/>
      <c r="EB583" s="124"/>
      <c r="EC583" s="124"/>
      <c r="ED583" s="124"/>
      <c r="EE583" s="124"/>
      <c r="EF583" s="124"/>
      <c r="EG583" s="124"/>
      <c r="EH583" s="124"/>
      <c r="EI583" s="124"/>
      <c r="EJ583" s="124"/>
      <c r="EK583" s="124"/>
      <c r="EL583" s="124"/>
      <c r="EM583" s="124"/>
      <c r="EN583" s="124"/>
      <c r="EO583" s="124"/>
      <c r="EP583" s="124"/>
      <c r="EQ583" s="124"/>
      <c r="ER583" s="124"/>
      <c r="ES583" s="124"/>
      <c r="ET583" s="124"/>
      <c r="EU583" s="124"/>
      <c r="EV583" s="124"/>
      <c r="EW583" s="124"/>
      <c r="EX583" s="124"/>
      <c r="EY583" s="124"/>
      <c r="EZ583" s="124"/>
      <c r="FA583" s="124"/>
      <c r="FB583" s="124"/>
      <c r="FC583" s="124"/>
      <c r="FD583" s="124"/>
      <c r="FE583" s="124"/>
      <c r="FF583" s="124"/>
      <c r="FG583" s="124"/>
      <c r="FH583" s="124"/>
      <c r="FI583" s="124"/>
      <c r="FJ583" s="124"/>
      <c r="FK583" s="124"/>
      <c r="FL583" s="124"/>
    </row>
    <row r="584" spans="1:168" s="31" customFormat="1" ht="25.5">
      <c r="A584" s="80">
        <v>213</v>
      </c>
      <c r="B584" s="101" t="s">
        <v>704</v>
      </c>
      <c r="C584" s="80">
        <v>5.123</v>
      </c>
      <c r="D584" s="101">
        <v>83556.13</v>
      </c>
      <c r="E584" s="80">
        <v>1.28</v>
      </c>
      <c r="F584" s="82">
        <f t="shared" si="16"/>
        <v>24.98536014054265</v>
      </c>
      <c r="G584" s="80">
        <v>1.28</v>
      </c>
      <c r="H584" s="82">
        <f t="shared" si="17"/>
        <v>24.98536014054265</v>
      </c>
      <c r="I584" s="80">
        <v>1.69059</v>
      </c>
      <c r="J584" s="82">
        <f t="shared" si="18"/>
        <v>33</v>
      </c>
      <c r="K584" s="80"/>
      <c r="L584" s="101"/>
      <c r="M584" s="101"/>
      <c r="N584" s="80"/>
      <c r="O584" s="80"/>
      <c r="P584" s="80"/>
      <c r="Q584" s="80"/>
      <c r="R584" s="80"/>
      <c r="S584" s="80"/>
      <c r="T584" s="103"/>
      <c r="U584" s="80"/>
      <c r="V584" s="136"/>
      <c r="W584" s="136"/>
      <c r="X584" s="107"/>
      <c r="Y584" s="107"/>
      <c r="Z584" s="80"/>
      <c r="AA584" s="108"/>
      <c r="AB584" s="109"/>
      <c r="AC584" s="107"/>
      <c r="AD584" s="107"/>
      <c r="AE584" s="107"/>
      <c r="AF584" s="107"/>
      <c r="AG584" s="107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123"/>
      <c r="CT584" s="123"/>
      <c r="CU584" s="123"/>
      <c r="CV584" s="123"/>
      <c r="CW584" s="123"/>
      <c r="CX584" s="123"/>
      <c r="CY584" s="123"/>
      <c r="CZ584" s="124"/>
      <c r="DA584" s="124"/>
      <c r="DB584" s="124"/>
      <c r="DC584" s="124"/>
      <c r="DD584" s="124"/>
      <c r="DE584" s="124"/>
      <c r="DF584" s="124"/>
      <c r="DG584" s="124"/>
      <c r="DH584" s="124"/>
      <c r="DI584" s="124"/>
      <c r="DJ584" s="124"/>
      <c r="DK584" s="124"/>
      <c r="DL584" s="124"/>
      <c r="DM584" s="124"/>
      <c r="DN584" s="124"/>
      <c r="DO584" s="124"/>
      <c r="DP584" s="124"/>
      <c r="DQ584" s="124"/>
      <c r="DR584" s="124"/>
      <c r="DS584" s="124"/>
      <c r="DT584" s="124"/>
      <c r="DU584" s="124"/>
      <c r="DV584" s="124"/>
      <c r="DW584" s="124"/>
      <c r="DX584" s="124"/>
      <c r="DY584" s="124"/>
      <c r="DZ584" s="124"/>
      <c r="EA584" s="124"/>
      <c r="EB584" s="124"/>
      <c r="EC584" s="124"/>
      <c r="ED584" s="124"/>
      <c r="EE584" s="124"/>
      <c r="EF584" s="124"/>
      <c r="EG584" s="124"/>
      <c r="EH584" s="124"/>
      <c r="EI584" s="124"/>
      <c r="EJ584" s="124"/>
      <c r="EK584" s="124"/>
      <c r="EL584" s="124"/>
      <c r="EM584" s="124"/>
      <c r="EN584" s="124"/>
      <c r="EO584" s="124"/>
      <c r="EP584" s="124"/>
      <c r="EQ584" s="124"/>
      <c r="ER584" s="124"/>
      <c r="ES584" s="124"/>
      <c r="ET584" s="124"/>
      <c r="EU584" s="124"/>
      <c r="EV584" s="124"/>
      <c r="EW584" s="124"/>
      <c r="EX584" s="124"/>
      <c r="EY584" s="124"/>
      <c r="EZ584" s="124"/>
      <c r="FA584" s="124"/>
      <c r="FB584" s="124"/>
      <c r="FC584" s="124"/>
      <c r="FD584" s="124"/>
      <c r="FE584" s="124"/>
      <c r="FF584" s="124"/>
      <c r="FG584" s="124"/>
      <c r="FH584" s="124"/>
      <c r="FI584" s="124"/>
      <c r="FJ584" s="124"/>
      <c r="FK584" s="124"/>
      <c r="FL584" s="124"/>
    </row>
    <row r="585" spans="1:168" s="31" customFormat="1" ht="25.5">
      <c r="A585" s="80">
        <v>214</v>
      </c>
      <c r="B585" s="101" t="s">
        <v>705</v>
      </c>
      <c r="C585" s="80">
        <v>0.62</v>
      </c>
      <c r="D585" s="101">
        <v>5952</v>
      </c>
      <c r="E585" s="80">
        <v>0.155</v>
      </c>
      <c r="F585" s="82">
        <f t="shared" si="16"/>
        <v>25</v>
      </c>
      <c r="G585" s="80">
        <v>0.155</v>
      </c>
      <c r="H585" s="82">
        <f t="shared" si="17"/>
        <v>25</v>
      </c>
      <c r="I585" s="80">
        <v>0.2046</v>
      </c>
      <c r="J585" s="82">
        <f t="shared" si="18"/>
        <v>33</v>
      </c>
      <c r="K585" s="80"/>
      <c r="L585" s="101"/>
      <c r="M585" s="101"/>
      <c r="N585" s="80"/>
      <c r="O585" s="80"/>
      <c r="P585" s="80"/>
      <c r="Q585" s="80"/>
      <c r="R585" s="80"/>
      <c r="S585" s="80"/>
      <c r="T585" s="103"/>
      <c r="U585" s="80"/>
      <c r="V585" s="136"/>
      <c r="W585" s="136"/>
      <c r="X585" s="107"/>
      <c r="Y585" s="107"/>
      <c r="Z585" s="80"/>
      <c r="AA585" s="108"/>
      <c r="AB585" s="109"/>
      <c r="AC585" s="107"/>
      <c r="AD585" s="107"/>
      <c r="AE585" s="107"/>
      <c r="AF585" s="107"/>
      <c r="AG585" s="107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123"/>
      <c r="CT585" s="123"/>
      <c r="CU585" s="123"/>
      <c r="CV585" s="123"/>
      <c r="CW585" s="123"/>
      <c r="CX585" s="123"/>
      <c r="CY585" s="123"/>
      <c r="CZ585" s="124"/>
      <c r="DA585" s="124"/>
      <c r="DB585" s="124"/>
      <c r="DC585" s="124"/>
      <c r="DD585" s="124"/>
      <c r="DE585" s="124"/>
      <c r="DF585" s="124"/>
      <c r="DG585" s="124"/>
      <c r="DH585" s="124"/>
      <c r="DI585" s="124"/>
      <c r="DJ585" s="124"/>
      <c r="DK585" s="124"/>
      <c r="DL585" s="124"/>
      <c r="DM585" s="124"/>
      <c r="DN585" s="124"/>
      <c r="DO585" s="124"/>
      <c r="DP585" s="124"/>
      <c r="DQ585" s="124"/>
      <c r="DR585" s="124"/>
      <c r="DS585" s="124"/>
      <c r="DT585" s="124"/>
      <c r="DU585" s="124"/>
      <c r="DV585" s="124"/>
      <c r="DW585" s="124"/>
      <c r="DX585" s="124"/>
      <c r="DY585" s="124"/>
      <c r="DZ585" s="124"/>
      <c r="EA585" s="124"/>
      <c r="EB585" s="124"/>
      <c r="EC585" s="124"/>
      <c r="ED585" s="124"/>
      <c r="EE585" s="124"/>
      <c r="EF585" s="124"/>
      <c r="EG585" s="124"/>
      <c r="EH585" s="124"/>
      <c r="EI585" s="124"/>
      <c r="EJ585" s="124"/>
      <c r="EK585" s="124"/>
      <c r="EL585" s="124"/>
      <c r="EM585" s="124"/>
      <c r="EN585" s="124"/>
      <c r="EO585" s="124"/>
      <c r="EP585" s="124"/>
      <c r="EQ585" s="124"/>
      <c r="ER585" s="124"/>
      <c r="ES585" s="124"/>
      <c r="ET585" s="124"/>
      <c r="EU585" s="124"/>
      <c r="EV585" s="124"/>
      <c r="EW585" s="124"/>
      <c r="EX585" s="124"/>
      <c r="EY585" s="124"/>
      <c r="EZ585" s="124"/>
      <c r="FA585" s="124"/>
      <c r="FB585" s="124"/>
      <c r="FC585" s="124"/>
      <c r="FD585" s="124"/>
      <c r="FE585" s="124"/>
      <c r="FF585" s="124"/>
      <c r="FG585" s="124"/>
      <c r="FH585" s="124"/>
      <c r="FI585" s="124"/>
      <c r="FJ585" s="124"/>
      <c r="FK585" s="124"/>
      <c r="FL585" s="124"/>
    </row>
    <row r="586" spans="1:168" s="31" customFormat="1" ht="25.5">
      <c r="A586" s="80">
        <v>215</v>
      </c>
      <c r="B586" s="101" t="s">
        <v>706</v>
      </c>
      <c r="C586" s="80">
        <v>0.73</v>
      </c>
      <c r="D586" s="101">
        <v>22666.5</v>
      </c>
      <c r="E586" s="80">
        <v>0.183</v>
      </c>
      <c r="F586" s="82">
        <f t="shared" si="16"/>
        <v>25.068493150684933</v>
      </c>
      <c r="G586" s="80">
        <v>0.183</v>
      </c>
      <c r="H586" s="82">
        <f t="shared" si="17"/>
        <v>25.068493150684933</v>
      </c>
      <c r="I586" s="80">
        <v>0.2409</v>
      </c>
      <c r="J586" s="82">
        <f t="shared" si="18"/>
        <v>33</v>
      </c>
      <c r="K586" s="80"/>
      <c r="L586" s="101"/>
      <c r="M586" s="101"/>
      <c r="N586" s="80"/>
      <c r="O586" s="80"/>
      <c r="P586" s="80"/>
      <c r="Q586" s="80"/>
      <c r="R586" s="80"/>
      <c r="S586" s="80"/>
      <c r="T586" s="103"/>
      <c r="U586" s="80"/>
      <c r="V586" s="136"/>
      <c r="W586" s="136"/>
      <c r="X586" s="107"/>
      <c r="Y586" s="107"/>
      <c r="Z586" s="80"/>
      <c r="AA586" s="108"/>
      <c r="AB586" s="109"/>
      <c r="AC586" s="107"/>
      <c r="AD586" s="107"/>
      <c r="AE586" s="107"/>
      <c r="AF586" s="107"/>
      <c r="AG586" s="107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123"/>
      <c r="CT586" s="123"/>
      <c r="CU586" s="123"/>
      <c r="CV586" s="123"/>
      <c r="CW586" s="123"/>
      <c r="CX586" s="123"/>
      <c r="CY586" s="123"/>
      <c r="CZ586" s="124"/>
      <c r="DA586" s="124"/>
      <c r="DB586" s="124"/>
      <c r="DC586" s="124"/>
      <c r="DD586" s="124"/>
      <c r="DE586" s="124"/>
      <c r="DF586" s="124"/>
      <c r="DG586" s="124"/>
      <c r="DH586" s="124"/>
      <c r="DI586" s="124"/>
      <c r="DJ586" s="124"/>
      <c r="DK586" s="124"/>
      <c r="DL586" s="124"/>
      <c r="DM586" s="124"/>
      <c r="DN586" s="124"/>
      <c r="DO586" s="124"/>
      <c r="DP586" s="124"/>
      <c r="DQ586" s="124"/>
      <c r="DR586" s="124"/>
      <c r="DS586" s="124"/>
      <c r="DT586" s="124"/>
      <c r="DU586" s="124"/>
      <c r="DV586" s="124"/>
      <c r="DW586" s="124"/>
      <c r="DX586" s="124"/>
      <c r="DY586" s="124"/>
      <c r="DZ586" s="124"/>
      <c r="EA586" s="124"/>
      <c r="EB586" s="124"/>
      <c r="EC586" s="124"/>
      <c r="ED586" s="124"/>
      <c r="EE586" s="124"/>
      <c r="EF586" s="124"/>
      <c r="EG586" s="124"/>
      <c r="EH586" s="124"/>
      <c r="EI586" s="124"/>
      <c r="EJ586" s="124"/>
      <c r="EK586" s="124"/>
      <c r="EL586" s="124"/>
      <c r="EM586" s="124"/>
      <c r="EN586" s="124"/>
      <c r="EO586" s="124"/>
      <c r="EP586" s="124"/>
      <c r="EQ586" s="124"/>
      <c r="ER586" s="124"/>
      <c r="ES586" s="124"/>
      <c r="ET586" s="124"/>
      <c r="EU586" s="124"/>
      <c r="EV586" s="124"/>
      <c r="EW586" s="124"/>
      <c r="EX586" s="124"/>
      <c r="EY586" s="124"/>
      <c r="EZ586" s="124"/>
      <c r="FA586" s="124"/>
      <c r="FB586" s="124"/>
      <c r="FC586" s="124"/>
      <c r="FD586" s="124"/>
      <c r="FE586" s="124"/>
      <c r="FF586" s="124"/>
      <c r="FG586" s="124"/>
      <c r="FH586" s="124"/>
      <c r="FI586" s="124"/>
      <c r="FJ586" s="124"/>
      <c r="FK586" s="124"/>
      <c r="FL586" s="124"/>
    </row>
    <row r="587" spans="1:168" s="31" customFormat="1" ht="38.25">
      <c r="A587" s="80">
        <v>216</v>
      </c>
      <c r="B587" s="101" t="s">
        <v>707</v>
      </c>
      <c r="C587" s="80">
        <v>4.5</v>
      </c>
      <c r="D587" s="101">
        <v>94500</v>
      </c>
      <c r="E587" s="80">
        <v>1.125</v>
      </c>
      <c r="F587" s="82">
        <f t="shared" si="16"/>
        <v>25</v>
      </c>
      <c r="G587" s="80">
        <v>1.125</v>
      </c>
      <c r="H587" s="82">
        <f t="shared" si="17"/>
        <v>25</v>
      </c>
      <c r="I587" s="80">
        <v>1.485</v>
      </c>
      <c r="J587" s="82">
        <f t="shared" si="18"/>
        <v>33</v>
      </c>
      <c r="K587" s="80"/>
      <c r="L587" s="101"/>
      <c r="M587" s="101"/>
      <c r="N587" s="80"/>
      <c r="O587" s="80"/>
      <c r="P587" s="80"/>
      <c r="Q587" s="80"/>
      <c r="R587" s="80"/>
      <c r="S587" s="80"/>
      <c r="T587" s="103"/>
      <c r="U587" s="80"/>
      <c r="V587" s="136"/>
      <c r="W587" s="136"/>
      <c r="X587" s="107"/>
      <c r="Y587" s="107"/>
      <c r="Z587" s="80"/>
      <c r="AA587" s="108"/>
      <c r="AB587" s="109"/>
      <c r="AC587" s="107"/>
      <c r="AD587" s="107"/>
      <c r="AE587" s="107"/>
      <c r="AF587" s="107"/>
      <c r="AG587" s="107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123"/>
      <c r="CT587" s="123"/>
      <c r="CU587" s="123"/>
      <c r="CV587" s="123"/>
      <c r="CW587" s="123"/>
      <c r="CX587" s="123"/>
      <c r="CY587" s="123"/>
      <c r="CZ587" s="124"/>
      <c r="DA587" s="124"/>
      <c r="DB587" s="124"/>
      <c r="DC587" s="124"/>
      <c r="DD587" s="124"/>
      <c r="DE587" s="124"/>
      <c r="DF587" s="124"/>
      <c r="DG587" s="124"/>
      <c r="DH587" s="124"/>
      <c r="DI587" s="124"/>
      <c r="DJ587" s="124"/>
      <c r="DK587" s="124"/>
      <c r="DL587" s="124"/>
      <c r="DM587" s="124"/>
      <c r="DN587" s="124"/>
      <c r="DO587" s="124"/>
      <c r="DP587" s="124"/>
      <c r="DQ587" s="124"/>
      <c r="DR587" s="124"/>
      <c r="DS587" s="124"/>
      <c r="DT587" s="124"/>
      <c r="DU587" s="124"/>
      <c r="DV587" s="124"/>
      <c r="DW587" s="124"/>
      <c r="DX587" s="124"/>
      <c r="DY587" s="124"/>
      <c r="DZ587" s="124"/>
      <c r="EA587" s="124"/>
      <c r="EB587" s="124"/>
      <c r="EC587" s="124"/>
      <c r="ED587" s="124"/>
      <c r="EE587" s="124"/>
      <c r="EF587" s="124"/>
      <c r="EG587" s="124"/>
      <c r="EH587" s="124"/>
      <c r="EI587" s="124"/>
      <c r="EJ587" s="124"/>
      <c r="EK587" s="124"/>
      <c r="EL587" s="124"/>
      <c r="EM587" s="124"/>
      <c r="EN587" s="124"/>
      <c r="EO587" s="124"/>
      <c r="EP587" s="124"/>
      <c r="EQ587" s="124"/>
      <c r="ER587" s="124"/>
      <c r="ES587" s="124"/>
      <c r="ET587" s="124"/>
      <c r="EU587" s="124"/>
      <c r="EV587" s="124"/>
      <c r="EW587" s="124"/>
      <c r="EX587" s="124"/>
      <c r="EY587" s="124"/>
      <c r="EZ587" s="124"/>
      <c r="FA587" s="124"/>
      <c r="FB587" s="124"/>
      <c r="FC587" s="124"/>
      <c r="FD587" s="124"/>
      <c r="FE587" s="124"/>
      <c r="FF587" s="124"/>
      <c r="FG587" s="124"/>
      <c r="FH587" s="124"/>
      <c r="FI587" s="124"/>
      <c r="FJ587" s="124"/>
      <c r="FK587" s="124"/>
      <c r="FL587" s="124"/>
    </row>
    <row r="588" spans="1:168" s="31" customFormat="1" ht="25.5">
      <c r="A588" s="80">
        <v>217</v>
      </c>
      <c r="B588" s="101" t="s">
        <v>708</v>
      </c>
      <c r="C588" s="80">
        <v>0.85</v>
      </c>
      <c r="D588" s="101">
        <v>9265</v>
      </c>
      <c r="E588" s="80">
        <v>0.212</v>
      </c>
      <c r="F588" s="82">
        <f t="shared" si="16"/>
        <v>24.941176470588236</v>
      </c>
      <c r="G588" s="80">
        <v>0.212</v>
      </c>
      <c r="H588" s="82">
        <f t="shared" si="17"/>
        <v>24.941176470588236</v>
      </c>
      <c r="I588" s="80">
        <v>0.2805</v>
      </c>
      <c r="J588" s="82">
        <f t="shared" si="18"/>
        <v>33</v>
      </c>
      <c r="K588" s="80"/>
      <c r="L588" s="101"/>
      <c r="M588" s="101"/>
      <c r="N588" s="80"/>
      <c r="O588" s="80"/>
      <c r="P588" s="80"/>
      <c r="Q588" s="80"/>
      <c r="R588" s="80"/>
      <c r="S588" s="80"/>
      <c r="T588" s="103"/>
      <c r="U588" s="80"/>
      <c r="V588" s="136"/>
      <c r="W588" s="136"/>
      <c r="X588" s="107"/>
      <c r="Y588" s="107"/>
      <c r="Z588" s="80"/>
      <c r="AA588" s="108"/>
      <c r="AB588" s="109"/>
      <c r="AC588" s="107"/>
      <c r="AD588" s="107"/>
      <c r="AE588" s="107"/>
      <c r="AF588" s="107"/>
      <c r="AG588" s="107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123"/>
      <c r="CT588" s="123"/>
      <c r="CU588" s="123"/>
      <c r="CV588" s="123"/>
      <c r="CW588" s="123"/>
      <c r="CX588" s="123"/>
      <c r="CY588" s="123"/>
      <c r="CZ588" s="124"/>
      <c r="DA588" s="124"/>
      <c r="DB588" s="124"/>
      <c r="DC588" s="124"/>
      <c r="DD588" s="124"/>
      <c r="DE588" s="124"/>
      <c r="DF588" s="124"/>
      <c r="DG588" s="124"/>
      <c r="DH588" s="124"/>
      <c r="DI588" s="124"/>
      <c r="DJ588" s="124"/>
      <c r="DK588" s="124"/>
      <c r="DL588" s="124"/>
      <c r="DM588" s="124"/>
      <c r="DN588" s="124"/>
      <c r="DO588" s="124"/>
      <c r="DP588" s="124"/>
      <c r="DQ588" s="124"/>
      <c r="DR588" s="124"/>
      <c r="DS588" s="124"/>
      <c r="DT588" s="124"/>
      <c r="DU588" s="124"/>
      <c r="DV588" s="124"/>
      <c r="DW588" s="124"/>
      <c r="DX588" s="124"/>
      <c r="DY588" s="124"/>
      <c r="DZ588" s="124"/>
      <c r="EA588" s="124"/>
      <c r="EB588" s="124"/>
      <c r="EC588" s="124"/>
      <c r="ED588" s="124"/>
      <c r="EE588" s="124"/>
      <c r="EF588" s="124"/>
      <c r="EG588" s="124"/>
      <c r="EH588" s="124"/>
      <c r="EI588" s="124"/>
      <c r="EJ588" s="124"/>
      <c r="EK588" s="124"/>
      <c r="EL588" s="124"/>
      <c r="EM588" s="124"/>
      <c r="EN588" s="124"/>
      <c r="EO588" s="124"/>
      <c r="EP588" s="124"/>
      <c r="EQ588" s="124"/>
      <c r="ER588" s="124"/>
      <c r="ES588" s="124"/>
      <c r="ET588" s="124"/>
      <c r="EU588" s="124"/>
      <c r="EV588" s="124"/>
      <c r="EW588" s="124"/>
      <c r="EX588" s="124"/>
      <c r="EY588" s="124"/>
      <c r="EZ588" s="124"/>
      <c r="FA588" s="124"/>
      <c r="FB588" s="124"/>
      <c r="FC588" s="124"/>
      <c r="FD588" s="124"/>
      <c r="FE588" s="124"/>
      <c r="FF588" s="124"/>
      <c r="FG588" s="124"/>
      <c r="FH588" s="124"/>
      <c r="FI588" s="124"/>
      <c r="FJ588" s="124"/>
      <c r="FK588" s="124"/>
      <c r="FL588" s="124"/>
    </row>
    <row r="589" spans="1:168" s="31" customFormat="1" ht="25.5">
      <c r="A589" s="80">
        <v>218</v>
      </c>
      <c r="B589" s="101" t="s">
        <v>709</v>
      </c>
      <c r="C589" s="80">
        <v>0.344</v>
      </c>
      <c r="D589" s="101">
        <v>8348.88</v>
      </c>
      <c r="E589" s="80">
        <v>0.086</v>
      </c>
      <c r="F589" s="82">
        <f t="shared" si="16"/>
        <v>25</v>
      </c>
      <c r="G589" s="80">
        <v>0.086</v>
      </c>
      <c r="H589" s="82">
        <f t="shared" si="17"/>
        <v>25</v>
      </c>
      <c r="I589" s="80">
        <v>0.11351999999999998</v>
      </c>
      <c r="J589" s="82">
        <f t="shared" si="18"/>
        <v>32.99999999999999</v>
      </c>
      <c r="K589" s="80"/>
      <c r="L589" s="101"/>
      <c r="M589" s="101"/>
      <c r="N589" s="80"/>
      <c r="O589" s="80"/>
      <c r="P589" s="80"/>
      <c r="Q589" s="80"/>
      <c r="R589" s="80"/>
      <c r="S589" s="80"/>
      <c r="T589" s="103"/>
      <c r="U589" s="80"/>
      <c r="V589" s="136"/>
      <c r="W589" s="136"/>
      <c r="X589" s="107"/>
      <c r="Y589" s="107"/>
      <c r="Z589" s="80"/>
      <c r="AA589" s="108"/>
      <c r="AB589" s="109"/>
      <c r="AC589" s="107"/>
      <c r="AD589" s="107"/>
      <c r="AE589" s="107"/>
      <c r="AF589" s="107"/>
      <c r="AG589" s="107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123"/>
      <c r="CT589" s="123"/>
      <c r="CU589" s="123"/>
      <c r="CV589" s="123"/>
      <c r="CW589" s="123"/>
      <c r="CX589" s="123"/>
      <c r="CY589" s="123"/>
      <c r="CZ589" s="124"/>
      <c r="DA589" s="124"/>
      <c r="DB589" s="124"/>
      <c r="DC589" s="124"/>
      <c r="DD589" s="124"/>
      <c r="DE589" s="124"/>
      <c r="DF589" s="124"/>
      <c r="DG589" s="124"/>
      <c r="DH589" s="124"/>
      <c r="DI589" s="124"/>
      <c r="DJ589" s="124"/>
      <c r="DK589" s="124"/>
      <c r="DL589" s="124"/>
      <c r="DM589" s="124"/>
      <c r="DN589" s="124"/>
      <c r="DO589" s="124"/>
      <c r="DP589" s="124"/>
      <c r="DQ589" s="124"/>
      <c r="DR589" s="124"/>
      <c r="DS589" s="124"/>
      <c r="DT589" s="124"/>
      <c r="DU589" s="124"/>
      <c r="DV589" s="124"/>
      <c r="DW589" s="124"/>
      <c r="DX589" s="124"/>
      <c r="DY589" s="124"/>
      <c r="DZ589" s="124"/>
      <c r="EA589" s="124"/>
      <c r="EB589" s="124"/>
      <c r="EC589" s="124"/>
      <c r="ED589" s="124"/>
      <c r="EE589" s="124"/>
      <c r="EF589" s="124"/>
      <c r="EG589" s="124"/>
      <c r="EH589" s="124"/>
      <c r="EI589" s="124"/>
      <c r="EJ589" s="124"/>
      <c r="EK589" s="124"/>
      <c r="EL589" s="124"/>
      <c r="EM589" s="124"/>
      <c r="EN589" s="124"/>
      <c r="EO589" s="124"/>
      <c r="EP589" s="124"/>
      <c r="EQ589" s="124"/>
      <c r="ER589" s="124"/>
      <c r="ES589" s="124"/>
      <c r="ET589" s="124"/>
      <c r="EU589" s="124"/>
      <c r="EV589" s="124"/>
      <c r="EW589" s="124"/>
      <c r="EX589" s="124"/>
      <c r="EY589" s="124"/>
      <c r="EZ589" s="124"/>
      <c r="FA589" s="124"/>
      <c r="FB589" s="124"/>
      <c r="FC589" s="124"/>
      <c r="FD589" s="124"/>
      <c r="FE589" s="124"/>
      <c r="FF589" s="124"/>
      <c r="FG589" s="124"/>
      <c r="FH589" s="124"/>
      <c r="FI589" s="124"/>
      <c r="FJ589" s="124"/>
      <c r="FK589" s="124"/>
      <c r="FL589" s="124"/>
    </row>
    <row r="590" spans="1:168" s="31" customFormat="1" ht="38.25">
      <c r="A590" s="80">
        <v>219</v>
      </c>
      <c r="B590" s="101" t="s">
        <v>710</v>
      </c>
      <c r="C590" s="80">
        <v>1.112</v>
      </c>
      <c r="D590" s="101">
        <v>11120</v>
      </c>
      <c r="E590" s="80">
        <v>0.278</v>
      </c>
      <c r="F590" s="82">
        <f t="shared" si="16"/>
        <v>25</v>
      </c>
      <c r="G590" s="80">
        <v>0.278</v>
      </c>
      <c r="H590" s="82">
        <f t="shared" si="17"/>
        <v>25</v>
      </c>
      <c r="I590" s="80">
        <v>0.36696000000000006</v>
      </c>
      <c r="J590" s="82">
        <f t="shared" si="18"/>
        <v>33</v>
      </c>
      <c r="K590" s="80"/>
      <c r="L590" s="101"/>
      <c r="M590" s="101"/>
      <c r="N590" s="80"/>
      <c r="O590" s="80"/>
      <c r="P590" s="80"/>
      <c r="Q590" s="80"/>
      <c r="R590" s="80"/>
      <c r="S590" s="80"/>
      <c r="T590" s="103"/>
      <c r="U590" s="80"/>
      <c r="V590" s="136"/>
      <c r="W590" s="136"/>
      <c r="X590" s="107"/>
      <c r="Y590" s="107"/>
      <c r="Z590" s="80"/>
      <c r="AA590" s="108"/>
      <c r="AB590" s="109"/>
      <c r="AC590" s="107"/>
      <c r="AD590" s="107"/>
      <c r="AE590" s="107"/>
      <c r="AF590" s="107"/>
      <c r="AG590" s="107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123"/>
      <c r="CT590" s="123"/>
      <c r="CU590" s="123"/>
      <c r="CV590" s="123"/>
      <c r="CW590" s="123"/>
      <c r="CX590" s="123"/>
      <c r="CY590" s="123"/>
      <c r="CZ590" s="124"/>
      <c r="DA590" s="124"/>
      <c r="DB590" s="124"/>
      <c r="DC590" s="124"/>
      <c r="DD590" s="124"/>
      <c r="DE590" s="124"/>
      <c r="DF590" s="124"/>
      <c r="DG590" s="124"/>
      <c r="DH590" s="124"/>
      <c r="DI590" s="124"/>
      <c r="DJ590" s="124"/>
      <c r="DK590" s="124"/>
      <c r="DL590" s="124"/>
      <c r="DM590" s="124"/>
      <c r="DN590" s="124"/>
      <c r="DO590" s="124"/>
      <c r="DP590" s="124"/>
      <c r="DQ590" s="124"/>
      <c r="DR590" s="124"/>
      <c r="DS590" s="124"/>
      <c r="DT590" s="124"/>
      <c r="DU590" s="124"/>
      <c r="DV590" s="124"/>
      <c r="DW590" s="124"/>
      <c r="DX590" s="124"/>
      <c r="DY590" s="124"/>
      <c r="DZ590" s="124"/>
      <c r="EA590" s="124"/>
      <c r="EB590" s="124"/>
      <c r="EC590" s="124"/>
      <c r="ED590" s="124"/>
      <c r="EE590" s="124"/>
      <c r="EF590" s="124"/>
      <c r="EG590" s="124"/>
      <c r="EH590" s="124"/>
      <c r="EI590" s="124"/>
      <c r="EJ590" s="124"/>
      <c r="EK590" s="124"/>
      <c r="EL590" s="124"/>
      <c r="EM590" s="124"/>
      <c r="EN590" s="124"/>
      <c r="EO590" s="124"/>
      <c r="EP590" s="124"/>
      <c r="EQ590" s="124"/>
      <c r="ER590" s="124"/>
      <c r="ES590" s="124"/>
      <c r="ET590" s="124"/>
      <c r="EU590" s="124"/>
      <c r="EV590" s="124"/>
      <c r="EW590" s="124"/>
      <c r="EX590" s="124"/>
      <c r="EY590" s="124"/>
      <c r="EZ590" s="124"/>
      <c r="FA590" s="124"/>
      <c r="FB590" s="124"/>
      <c r="FC590" s="124"/>
      <c r="FD590" s="124"/>
      <c r="FE590" s="124"/>
      <c r="FF590" s="124"/>
      <c r="FG590" s="124"/>
      <c r="FH590" s="124"/>
      <c r="FI590" s="124"/>
      <c r="FJ590" s="124"/>
      <c r="FK590" s="124"/>
      <c r="FL590" s="124"/>
    </row>
    <row r="591" spans="1:168" s="31" customFormat="1" ht="25.5">
      <c r="A591" s="80">
        <v>220</v>
      </c>
      <c r="B591" s="101" t="s">
        <v>711</v>
      </c>
      <c r="C591" s="80">
        <v>1.634</v>
      </c>
      <c r="D591" s="101">
        <v>25768.18</v>
      </c>
      <c r="E591" s="80">
        <v>0.408</v>
      </c>
      <c r="F591" s="82">
        <f t="shared" si="16"/>
        <v>24.96940024479804</v>
      </c>
      <c r="G591" s="80">
        <v>0.408</v>
      </c>
      <c r="H591" s="82">
        <f t="shared" si="17"/>
        <v>24.96940024479804</v>
      </c>
      <c r="I591" s="80">
        <v>0.5392199999999999</v>
      </c>
      <c r="J591" s="82">
        <f t="shared" si="18"/>
        <v>32.99999999999999</v>
      </c>
      <c r="K591" s="80"/>
      <c r="L591" s="101"/>
      <c r="M591" s="101"/>
      <c r="N591" s="80"/>
      <c r="O591" s="80"/>
      <c r="P591" s="80"/>
      <c r="Q591" s="80"/>
      <c r="R591" s="80"/>
      <c r="S591" s="80"/>
      <c r="T591" s="103"/>
      <c r="U591" s="80"/>
      <c r="V591" s="136"/>
      <c r="W591" s="136"/>
      <c r="X591" s="107" t="s">
        <v>773</v>
      </c>
      <c r="Y591" s="107" t="s">
        <v>751</v>
      </c>
      <c r="Z591" s="80" t="s">
        <v>1101</v>
      </c>
      <c r="AA591" s="108">
        <v>1</v>
      </c>
      <c r="AB591" s="109"/>
      <c r="AC591" s="107">
        <f>AD591*AA591/1000000</f>
        <v>2.4</v>
      </c>
      <c r="AD591" s="107">
        <v>2400000</v>
      </c>
      <c r="AE591" s="107"/>
      <c r="AF591" s="107"/>
      <c r="AG591" s="107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123"/>
      <c r="CT591" s="123"/>
      <c r="CU591" s="123"/>
      <c r="CV591" s="123"/>
      <c r="CW591" s="123"/>
      <c r="CX591" s="123"/>
      <c r="CY591" s="123"/>
      <c r="CZ591" s="124"/>
      <c r="DA591" s="124"/>
      <c r="DB591" s="124"/>
      <c r="DC591" s="124"/>
      <c r="DD591" s="124"/>
      <c r="DE591" s="124"/>
      <c r="DF591" s="124"/>
      <c r="DG591" s="124"/>
      <c r="DH591" s="124"/>
      <c r="DI591" s="124"/>
      <c r="DJ591" s="124"/>
      <c r="DK591" s="124"/>
      <c r="DL591" s="124"/>
      <c r="DM591" s="124"/>
      <c r="DN591" s="124"/>
      <c r="DO591" s="124"/>
      <c r="DP591" s="124"/>
      <c r="DQ591" s="124"/>
      <c r="DR591" s="124"/>
      <c r="DS591" s="124"/>
      <c r="DT591" s="124"/>
      <c r="DU591" s="124"/>
      <c r="DV591" s="124"/>
      <c r="DW591" s="124"/>
      <c r="DX591" s="124"/>
      <c r="DY591" s="124"/>
      <c r="DZ591" s="124"/>
      <c r="EA591" s="124"/>
      <c r="EB591" s="124"/>
      <c r="EC591" s="124"/>
      <c r="ED591" s="124"/>
      <c r="EE591" s="124"/>
      <c r="EF591" s="124"/>
      <c r="EG591" s="124"/>
      <c r="EH591" s="124"/>
      <c r="EI591" s="124"/>
      <c r="EJ591" s="124"/>
      <c r="EK591" s="124"/>
      <c r="EL591" s="124"/>
      <c r="EM591" s="124"/>
      <c r="EN591" s="124"/>
      <c r="EO591" s="124"/>
      <c r="EP591" s="124"/>
      <c r="EQ591" s="124"/>
      <c r="ER591" s="124"/>
      <c r="ES591" s="124"/>
      <c r="ET591" s="124"/>
      <c r="EU591" s="124"/>
      <c r="EV591" s="124"/>
      <c r="EW591" s="124"/>
      <c r="EX591" s="124"/>
      <c r="EY591" s="124"/>
      <c r="EZ591" s="124"/>
      <c r="FA591" s="124"/>
      <c r="FB591" s="124"/>
      <c r="FC591" s="124"/>
      <c r="FD591" s="124"/>
      <c r="FE591" s="124"/>
      <c r="FF591" s="124"/>
      <c r="FG591" s="124"/>
      <c r="FH591" s="124"/>
      <c r="FI591" s="124"/>
      <c r="FJ591" s="124"/>
      <c r="FK591" s="124"/>
      <c r="FL591" s="124"/>
    </row>
    <row r="592" spans="1:168" s="31" customFormat="1" ht="25.5">
      <c r="A592" s="80">
        <v>221</v>
      </c>
      <c r="B592" s="101" t="s">
        <v>712</v>
      </c>
      <c r="C592" s="80">
        <v>0.869</v>
      </c>
      <c r="D592" s="101">
        <v>16119.95</v>
      </c>
      <c r="E592" s="80">
        <v>0.218</v>
      </c>
      <c r="F592" s="82">
        <f t="shared" si="16"/>
        <v>25.08630609896433</v>
      </c>
      <c r="G592" s="80">
        <v>0.218</v>
      </c>
      <c r="H592" s="82">
        <f t="shared" si="17"/>
        <v>25.08630609896433</v>
      </c>
      <c r="I592" s="80">
        <v>0.28676999999999997</v>
      </c>
      <c r="J592" s="82">
        <f t="shared" si="18"/>
        <v>32.99999999999999</v>
      </c>
      <c r="K592" s="80"/>
      <c r="L592" s="101"/>
      <c r="M592" s="101"/>
      <c r="N592" s="80"/>
      <c r="O592" s="80"/>
      <c r="P592" s="80"/>
      <c r="Q592" s="80"/>
      <c r="R592" s="80"/>
      <c r="S592" s="80"/>
      <c r="T592" s="103"/>
      <c r="U592" s="80"/>
      <c r="V592" s="136"/>
      <c r="W592" s="136"/>
      <c r="X592" s="107"/>
      <c r="Y592" s="107"/>
      <c r="Z592" s="80"/>
      <c r="AA592" s="108"/>
      <c r="AB592" s="109"/>
      <c r="AC592" s="107"/>
      <c r="AD592" s="107"/>
      <c r="AE592" s="107"/>
      <c r="AF592" s="107"/>
      <c r="AG592" s="107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123"/>
      <c r="CT592" s="123"/>
      <c r="CU592" s="123"/>
      <c r="CV592" s="123"/>
      <c r="CW592" s="123"/>
      <c r="CX592" s="123"/>
      <c r="CY592" s="123"/>
      <c r="CZ592" s="124"/>
      <c r="DA592" s="124"/>
      <c r="DB592" s="124"/>
      <c r="DC592" s="124"/>
      <c r="DD592" s="124"/>
      <c r="DE592" s="124"/>
      <c r="DF592" s="124"/>
      <c r="DG592" s="124"/>
      <c r="DH592" s="124"/>
      <c r="DI592" s="124"/>
      <c r="DJ592" s="124"/>
      <c r="DK592" s="124"/>
      <c r="DL592" s="124"/>
      <c r="DM592" s="124"/>
      <c r="DN592" s="124"/>
      <c r="DO592" s="124"/>
      <c r="DP592" s="124"/>
      <c r="DQ592" s="124"/>
      <c r="DR592" s="124"/>
      <c r="DS592" s="124"/>
      <c r="DT592" s="124"/>
      <c r="DU592" s="124"/>
      <c r="DV592" s="124"/>
      <c r="DW592" s="124"/>
      <c r="DX592" s="124"/>
      <c r="DY592" s="124"/>
      <c r="DZ592" s="124"/>
      <c r="EA592" s="124"/>
      <c r="EB592" s="124"/>
      <c r="EC592" s="124"/>
      <c r="ED592" s="124"/>
      <c r="EE592" s="124"/>
      <c r="EF592" s="124"/>
      <c r="EG592" s="124"/>
      <c r="EH592" s="124"/>
      <c r="EI592" s="124"/>
      <c r="EJ592" s="124"/>
      <c r="EK592" s="124"/>
      <c r="EL592" s="124"/>
      <c r="EM592" s="124"/>
      <c r="EN592" s="124"/>
      <c r="EO592" s="124"/>
      <c r="EP592" s="124"/>
      <c r="EQ592" s="124"/>
      <c r="ER592" s="124"/>
      <c r="ES592" s="124"/>
      <c r="ET592" s="124"/>
      <c r="EU592" s="124"/>
      <c r="EV592" s="124"/>
      <c r="EW592" s="124"/>
      <c r="EX592" s="124"/>
      <c r="EY592" s="124"/>
      <c r="EZ592" s="124"/>
      <c r="FA592" s="124"/>
      <c r="FB592" s="124"/>
      <c r="FC592" s="124"/>
      <c r="FD592" s="124"/>
      <c r="FE592" s="124"/>
      <c r="FF592" s="124"/>
      <c r="FG592" s="124"/>
      <c r="FH592" s="124"/>
      <c r="FI592" s="124"/>
      <c r="FJ592" s="124"/>
      <c r="FK592" s="124"/>
      <c r="FL592" s="124"/>
    </row>
    <row r="593" spans="1:168" s="31" customFormat="1" ht="25.5">
      <c r="A593" s="80">
        <v>222</v>
      </c>
      <c r="B593" s="101" t="s">
        <v>713</v>
      </c>
      <c r="C593" s="80">
        <v>2.37</v>
      </c>
      <c r="D593" s="101">
        <v>19576.2</v>
      </c>
      <c r="E593" s="80">
        <v>0.592</v>
      </c>
      <c r="F593" s="82">
        <f t="shared" si="16"/>
        <v>24.978902953586495</v>
      </c>
      <c r="G593" s="80">
        <v>0.592</v>
      </c>
      <c r="H593" s="82">
        <f t="shared" si="17"/>
        <v>24.978902953586495</v>
      </c>
      <c r="I593" s="80">
        <v>0.7821000000000001</v>
      </c>
      <c r="J593" s="82">
        <f t="shared" si="18"/>
        <v>33</v>
      </c>
      <c r="K593" s="80"/>
      <c r="L593" s="101"/>
      <c r="M593" s="101"/>
      <c r="N593" s="80"/>
      <c r="O593" s="80"/>
      <c r="P593" s="80"/>
      <c r="Q593" s="80"/>
      <c r="R593" s="80"/>
      <c r="S593" s="80"/>
      <c r="T593" s="103"/>
      <c r="U593" s="80"/>
      <c r="V593" s="136"/>
      <c r="W593" s="136"/>
      <c r="X593" s="107"/>
      <c r="Y593" s="107"/>
      <c r="Z593" s="80"/>
      <c r="AA593" s="108"/>
      <c r="AB593" s="109"/>
      <c r="AC593" s="107"/>
      <c r="AD593" s="107"/>
      <c r="AE593" s="107"/>
      <c r="AF593" s="107"/>
      <c r="AG593" s="107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123"/>
      <c r="CT593" s="123"/>
      <c r="CU593" s="123"/>
      <c r="CV593" s="123"/>
      <c r="CW593" s="123"/>
      <c r="CX593" s="123"/>
      <c r="CY593" s="123"/>
      <c r="CZ593" s="124"/>
      <c r="DA593" s="124"/>
      <c r="DB593" s="124"/>
      <c r="DC593" s="124"/>
      <c r="DD593" s="124"/>
      <c r="DE593" s="124"/>
      <c r="DF593" s="124"/>
      <c r="DG593" s="124"/>
      <c r="DH593" s="124"/>
      <c r="DI593" s="124"/>
      <c r="DJ593" s="124"/>
      <c r="DK593" s="124"/>
      <c r="DL593" s="124"/>
      <c r="DM593" s="124"/>
      <c r="DN593" s="124"/>
      <c r="DO593" s="124"/>
      <c r="DP593" s="124"/>
      <c r="DQ593" s="124"/>
      <c r="DR593" s="124"/>
      <c r="DS593" s="124"/>
      <c r="DT593" s="124"/>
      <c r="DU593" s="124"/>
      <c r="DV593" s="124"/>
      <c r="DW593" s="124"/>
      <c r="DX593" s="124"/>
      <c r="DY593" s="124"/>
      <c r="DZ593" s="124"/>
      <c r="EA593" s="124"/>
      <c r="EB593" s="124"/>
      <c r="EC593" s="124"/>
      <c r="ED593" s="124"/>
      <c r="EE593" s="124"/>
      <c r="EF593" s="124"/>
      <c r="EG593" s="124"/>
      <c r="EH593" s="124"/>
      <c r="EI593" s="124"/>
      <c r="EJ593" s="124"/>
      <c r="EK593" s="124"/>
      <c r="EL593" s="124"/>
      <c r="EM593" s="124"/>
      <c r="EN593" s="124"/>
      <c r="EO593" s="124"/>
      <c r="EP593" s="124"/>
      <c r="EQ593" s="124"/>
      <c r="ER593" s="124"/>
      <c r="ES593" s="124"/>
      <c r="ET593" s="124"/>
      <c r="EU593" s="124"/>
      <c r="EV593" s="124"/>
      <c r="EW593" s="124"/>
      <c r="EX593" s="124"/>
      <c r="EY593" s="124"/>
      <c r="EZ593" s="124"/>
      <c r="FA593" s="124"/>
      <c r="FB593" s="124"/>
      <c r="FC593" s="124"/>
      <c r="FD593" s="124"/>
      <c r="FE593" s="124"/>
      <c r="FF593" s="124"/>
      <c r="FG593" s="124"/>
      <c r="FH593" s="124"/>
      <c r="FI593" s="124"/>
      <c r="FJ593" s="124"/>
      <c r="FK593" s="124"/>
      <c r="FL593" s="124"/>
    </row>
    <row r="594" spans="1:168" s="31" customFormat="1" ht="25.5">
      <c r="A594" s="80">
        <v>223</v>
      </c>
      <c r="B594" s="101" t="s">
        <v>714</v>
      </c>
      <c r="C594" s="80">
        <v>0.5</v>
      </c>
      <c r="D594" s="101">
        <v>7500</v>
      </c>
      <c r="E594" s="80">
        <v>0.125</v>
      </c>
      <c r="F594" s="82">
        <f t="shared" si="16"/>
        <v>25</v>
      </c>
      <c r="G594" s="80">
        <v>0.125</v>
      </c>
      <c r="H594" s="82">
        <f t="shared" si="17"/>
        <v>25</v>
      </c>
      <c r="I594" s="80">
        <v>0.165</v>
      </c>
      <c r="J594" s="82">
        <f t="shared" si="18"/>
        <v>33</v>
      </c>
      <c r="K594" s="80"/>
      <c r="L594" s="101"/>
      <c r="M594" s="101"/>
      <c r="N594" s="80"/>
      <c r="O594" s="80"/>
      <c r="P594" s="80"/>
      <c r="Q594" s="80"/>
      <c r="R594" s="80"/>
      <c r="S594" s="80"/>
      <c r="T594" s="103"/>
      <c r="U594" s="80"/>
      <c r="V594" s="136"/>
      <c r="W594" s="136"/>
      <c r="X594" s="107"/>
      <c r="Y594" s="107"/>
      <c r="Z594" s="80"/>
      <c r="AA594" s="108"/>
      <c r="AB594" s="109"/>
      <c r="AC594" s="107"/>
      <c r="AD594" s="107"/>
      <c r="AE594" s="107"/>
      <c r="AF594" s="107"/>
      <c r="AG594" s="107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123"/>
      <c r="CT594" s="123"/>
      <c r="CU594" s="123"/>
      <c r="CV594" s="123"/>
      <c r="CW594" s="123"/>
      <c r="CX594" s="123"/>
      <c r="CY594" s="123"/>
      <c r="CZ594" s="124"/>
      <c r="DA594" s="124"/>
      <c r="DB594" s="124"/>
      <c r="DC594" s="124"/>
      <c r="DD594" s="124"/>
      <c r="DE594" s="124"/>
      <c r="DF594" s="124"/>
      <c r="DG594" s="124"/>
      <c r="DH594" s="124"/>
      <c r="DI594" s="124"/>
      <c r="DJ594" s="124"/>
      <c r="DK594" s="124"/>
      <c r="DL594" s="124"/>
      <c r="DM594" s="124"/>
      <c r="DN594" s="124"/>
      <c r="DO594" s="124"/>
      <c r="DP594" s="124"/>
      <c r="DQ594" s="124"/>
      <c r="DR594" s="124"/>
      <c r="DS594" s="124"/>
      <c r="DT594" s="124"/>
      <c r="DU594" s="124"/>
      <c r="DV594" s="124"/>
      <c r="DW594" s="124"/>
      <c r="DX594" s="124"/>
      <c r="DY594" s="124"/>
      <c r="DZ594" s="124"/>
      <c r="EA594" s="124"/>
      <c r="EB594" s="124"/>
      <c r="EC594" s="124"/>
      <c r="ED594" s="124"/>
      <c r="EE594" s="124"/>
      <c r="EF594" s="124"/>
      <c r="EG594" s="124"/>
      <c r="EH594" s="124"/>
      <c r="EI594" s="124"/>
      <c r="EJ594" s="124"/>
      <c r="EK594" s="124"/>
      <c r="EL594" s="124"/>
      <c r="EM594" s="124"/>
      <c r="EN594" s="124"/>
      <c r="EO594" s="124"/>
      <c r="EP594" s="124"/>
      <c r="EQ594" s="124"/>
      <c r="ER594" s="124"/>
      <c r="ES594" s="124"/>
      <c r="ET594" s="124"/>
      <c r="EU594" s="124"/>
      <c r="EV594" s="124"/>
      <c r="EW594" s="124"/>
      <c r="EX594" s="124"/>
      <c r="EY594" s="124"/>
      <c r="EZ594" s="124"/>
      <c r="FA594" s="124"/>
      <c r="FB594" s="124"/>
      <c r="FC594" s="124"/>
      <c r="FD594" s="124"/>
      <c r="FE594" s="124"/>
      <c r="FF594" s="124"/>
      <c r="FG594" s="124"/>
      <c r="FH594" s="124"/>
      <c r="FI594" s="124"/>
      <c r="FJ594" s="124"/>
      <c r="FK594" s="124"/>
      <c r="FL594" s="124"/>
    </row>
    <row r="595" spans="1:168" s="31" customFormat="1" ht="25.5">
      <c r="A595" s="80">
        <v>224</v>
      </c>
      <c r="B595" s="101" t="s">
        <v>715</v>
      </c>
      <c r="C595" s="80">
        <v>1.5</v>
      </c>
      <c r="D595" s="101">
        <v>12690</v>
      </c>
      <c r="E595" s="80">
        <v>0.375</v>
      </c>
      <c r="F595" s="82">
        <f t="shared" si="16"/>
        <v>25</v>
      </c>
      <c r="G595" s="80">
        <v>0.375</v>
      </c>
      <c r="H595" s="82">
        <f t="shared" si="17"/>
        <v>25</v>
      </c>
      <c r="I595" s="80">
        <v>0.495</v>
      </c>
      <c r="J595" s="82">
        <f t="shared" si="18"/>
        <v>33</v>
      </c>
      <c r="K595" s="80"/>
      <c r="L595" s="101"/>
      <c r="M595" s="101"/>
      <c r="N595" s="80"/>
      <c r="O595" s="80"/>
      <c r="P595" s="80"/>
      <c r="Q595" s="80"/>
      <c r="R595" s="80"/>
      <c r="S595" s="80"/>
      <c r="T595" s="103"/>
      <c r="U595" s="80"/>
      <c r="V595" s="136"/>
      <c r="W595" s="136"/>
      <c r="X595" s="107"/>
      <c r="Y595" s="107"/>
      <c r="Z595" s="80"/>
      <c r="AA595" s="108"/>
      <c r="AB595" s="109"/>
      <c r="AC595" s="107"/>
      <c r="AD595" s="107"/>
      <c r="AE595" s="107"/>
      <c r="AF595" s="107"/>
      <c r="AG595" s="107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123"/>
      <c r="CT595" s="123"/>
      <c r="CU595" s="123"/>
      <c r="CV595" s="123"/>
      <c r="CW595" s="123"/>
      <c r="CX595" s="123"/>
      <c r="CY595" s="123"/>
      <c r="CZ595" s="124"/>
      <c r="DA595" s="124"/>
      <c r="DB595" s="124"/>
      <c r="DC595" s="124"/>
      <c r="DD595" s="124"/>
      <c r="DE595" s="124"/>
      <c r="DF595" s="124"/>
      <c r="DG595" s="124"/>
      <c r="DH595" s="124"/>
      <c r="DI595" s="124"/>
      <c r="DJ595" s="124"/>
      <c r="DK595" s="124"/>
      <c r="DL595" s="124"/>
      <c r="DM595" s="124"/>
      <c r="DN595" s="124"/>
      <c r="DO595" s="124"/>
      <c r="DP595" s="124"/>
      <c r="DQ595" s="124"/>
      <c r="DR595" s="124"/>
      <c r="DS595" s="124"/>
      <c r="DT595" s="124"/>
      <c r="DU595" s="124"/>
      <c r="DV595" s="124"/>
      <c r="DW595" s="124"/>
      <c r="DX595" s="124"/>
      <c r="DY595" s="124"/>
      <c r="DZ595" s="124"/>
      <c r="EA595" s="124"/>
      <c r="EB595" s="124"/>
      <c r="EC595" s="124"/>
      <c r="ED595" s="124"/>
      <c r="EE595" s="124"/>
      <c r="EF595" s="124"/>
      <c r="EG595" s="124"/>
      <c r="EH595" s="124"/>
      <c r="EI595" s="124"/>
      <c r="EJ595" s="124"/>
      <c r="EK595" s="124"/>
      <c r="EL595" s="124"/>
      <c r="EM595" s="124"/>
      <c r="EN595" s="124"/>
      <c r="EO595" s="124"/>
      <c r="EP595" s="124"/>
      <c r="EQ595" s="124"/>
      <c r="ER595" s="124"/>
      <c r="ES595" s="124"/>
      <c r="ET595" s="124"/>
      <c r="EU595" s="124"/>
      <c r="EV595" s="124"/>
      <c r="EW595" s="124"/>
      <c r="EX595" s="124"/>
      <c r="EY595" s="124"/>
      <c r="EZ595" s="124"/>
      <c r="FA595" s="124"/>
      <c r="FB595" s="124"/>
      <c r="FC595" s="124"/>
      <c r="FD595" s="124"/>
      <c r="FE595" s="124"/>
      <c r="FF595" s="124"/>
      <c r="FG595" s="124"/>
      <c r="FH595" s="124"/>
      <c r="FI595" s="124"/>
      <c r="FJ595" s="124"/>
      <c r="FK595" s="124"/>
      <c r="FL595" s="124"/>
    </row>
    <row r="596" spans="1:168" s="31" customFormat="1" ht="25.5">
      <c r="A596" s="80">
        <v>225</v>
      </c>
      <c r="B596" s="101" t="s">
        <v>716</v>
      </c>
      <c r="C596" s="80">
        <v>1.33</v>
      </c>
      <c r="D596" s="101">
        <v>28368.9</v>
      </c>
      <c r="E596" s="80">
        <v>0.332</v>
      </c>
      <c r="F596" s="82">
        <f t="shared" si="16"/>
        <v>24.962406015037594</v>
      </c>
      <c r="G596" s="80">
        <v>0.332</v>
      </c>
      <c r="H596" s="82">
        <f t="shared" si="17"/>
        <v>24.962406015037594</v>
      </c>
      <c r="I596" s="80">
        <v>0.4389</v>
      </c>
      <c r="J596" s="82">
        <f t="shared" si="18"/>
        <v>33</v>
      </c>
      <c r="K596" s="80"/>
      <c r="L596" s="101"/>
      <c r="M596" s="101"/>
      <c r="N596" s="80"/>
      <c r="O596" s="80"/>
      <c r="P596" s="80"/>
      <c r="Q596" s="80"/>
      <c r="R596" s="80"/>
      <c r="S596" s="80"/>
      <c r="T596" s="103"/>
      <c r="U596" s="80"/>
      <c r="V596" s="136"/>
      <c r="W596" s="136"/>
      <c r="X596" s="107"/>
      <c r="Y596" s="107"/>
      <c r="Z596" s="80"/>
      <c r="AA596" s="108"/>
      <c r="AB596" s="109"/>
      <c r="AC596" s="107"/>
      <c r="AD596" s="107"/>
      <c r="AE596" s="107"/>
      <c r="AF596" s="107"/>
      <c r="AG596" s="107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123"/>
      <c r="CT596" s="123"/>
      <c r="CU596" s="123"/>
      <c r="CV596" s="123"/>
      <c r="CW596" s="123"/>
      <c r="CX596" s="123"/>
      <c r="CY596" s="123"/>
      <c r="CZ596" s="124"/>
      <c r="DA596" s="124"/>
      <c r="DB596" s="124"/>
      <c r="DC596" s="124"/>
      <c r="DD596" s="124"/>
      <c r="DE596" s="124"/>
      <c r="DF596" s="124"/>
      <c r="DG596" s="124"/>
      <c r="DH596" s="124"/>
      <c r="DI596" s="124"/>
      <c r="DJ596" s="124"/>
      <c r="DK596" s="124"/>
      <c r="DL596" s="124"/>
      <c r="DM596" s="124"/>
      <c r="DN596" s="124"/>
      <c r="DO596" s="124"/>
      <c r="DP596" s="124"/>
      <c r="DQ596" s="124"/>
      <c r="DR596" s="124"/>
      <c r="DS596" s="124"/>
      <c r="DT596" s="124"/>
      <c r="DU596" s="124"/>
      <c r="DV596" s="124"/>
      <c r="DW596" s="124"/>
      <c r="DX596" s="124"/>
      <c r="DY596" s="124"/>
      <c r="DZ596" s="124"/>
      <c r="EA596" s="124"/>
      <c r="EB596" s="124"/>
      <c r="EC596" s="124"/>
      <c r="ED596" s="124"/>
      <c r="EE596" s="124"/>
      <c r="EF596" s="124"/>
      <c r="EG596" s="124"/>
      <c r="EH596" s="124"/>
      <c r="EI596" s="124"/>
      <c r="EJ596" s="124"/>
      <c r="EK596" s="124"/>
      <c r="EL596" s="124"/>
      <c r="EM596" s="124"/>
      <c r="EN596" s="124"/>
      <c r="EO596" s="124"/>
      <c r="EP596" s="124"/>
      <c r="EQ596" s="124"/>
      <c r="ER596" s="124"/>
      <c r="ES596" s="124"/>
      <c r="ET596" s="124"/>
      <c r="EU596" s="124"/>
      <c r="EV596" s="124"/>
      <c r="EW596" s="124"/>
      <c r="EX596" s="124"/>
      <c r="EY596" s="124"/>
      <c r="EZ596" s="124"/>
      <c r="FA596" s="124"/>
      <c r="FB596" s="124"/>
      <c r="FC596" s="124"/>
      <c r="FD596" s="124"/>
      <c r="FE596" s="124"/>
      <c r="FF596" s="124"/>
      <c r="FG596" s="124"/>
      <c r="FH596" s="124"/>
      <c r="FI596" s="124"/>
      <c r="FJ596" s="124"/>
      <c r="FK596" s="124"/>
      <c r="FL596" s="124"/>
    </row>
    <row r="597" spans="1:168" s="31" customFormat="1" ht="25.5">
      <c r="A597" s="80">
        <v>226</v>
      </c>
      <c r="B597" s="101" t="s">
        <v>717</v>
      </c>
      <c r="C597" s="80">
        <v>1.7</v>
      </c>
      <c r="D597" s="101">
        <v>42466</v>
      </c>
      <c r="E597" s="80">
        <v>0.425</v>
      </c>
      <c r="F597" s="82">
        <f t="shared" si="16"/>
        <v>25</v>
      </c>
      <c r="G597" s="80">
        <v>0.425</v>
      </c>
      <c r="H597" s="82">
        <f t="shared" si="17"/>
        <v>25</v>
      </c>
      <c r="I597" s="80">
        <v>0.561</v>
      </c>
      <c r="J597" s="82">
        <f t="shared" si="18"/>
        <v>33</v>
      </c>
      <c r="K597" s="80"/>
      <c r="L597" s="101"/>
      <c r="M597" s="101"/>
      <c r="N597" s="80"/>
      <c r="O597" s="80"/>
      <c r="P597" s="80"/>
      <c r="Q597" s="80"/>
      <c r="R597" s="80"/>
      <c r="S597" s="80"/>
      <c r="T597" s="103"/>
      <c r="U597" s="80"/>
      <c r="V597" s="136"/>
      <c r="W597" s="136"/>
      <c r="X597" s="107"/>
      <c r="Y597" s="107"/>
      <c r="Z597" s="80"/>
      <c r="AA597" s="108"/>
      <c r="AB597" s="109"/>
      <c r="AC597" s="107"/>
      <c r="AD597" s="107"/>
      <c r="AE597" s="107"/>
      <c r="AF597" s="107"/>
      <c r="AG597" s="107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123"/>
      <c r="CT597" s="123"/>
      <c r="CU597" s="123"/>
      <c r="CV597" s="123"/>
      <c r="CW597" s="123"/>
      <c r="CX597" s="123"/>
      <c r="CY597" s="123"/>
      <c r="CZ597" s="124"/>
      <c r="DA597" s="124"/>
      <c r="DB597" s="124"/>
      <c r="DC597" s="124"/>
      <c r="DD597" s="124"/>
      <c r="DE597" s="124"/>
      <c r="DF597" s="124"/>
      <c r="DG597" s="124"/>
      <c r="DH597" s="124"/>
      <c r="DI597" s="124"/>
      <c r="DJ597" s="124"/>
      <c r="DK597" s="124"/>
      <c r="DL597" s="124"/>
      <c r="DM597" s="124"/>
      <c r="DN597" s="124"/>
      <c r="DO597" s="124"/>
      <c r="DP597" s="124"/>
      <c r="DQ597" s="124"/>
      <c r="DR597" s="124"/>
      <c r="DS597" s="124"/>
      <c r="DT597" s="124"/>
      <c r="DU597" s="124"/>
      <c r="DV597" s="124"/>
      <c r="DW597" s="124"/>
      <c r="DX597" s="124"/>
      <c r="DY597" s="124"/>
      <c r="DZ597" s="124"/>
      <c r="EA597" s="124"/>
      <c r="EB597" s="124"/>
      <c r="EC597" s="124"/>
      <c r="ED597" s="124"/>
      <c r="EE597" s="124"/>
      <c r="EF597" s="124"/>
      <c r="EG597" s="124"/>
      <c r="EH597" s="124"/>
      <c r="EI597" s="124"/>
      <c r="EJ597" s="124"/>
      <c r="EK597" s="124"/>
      <c r="EL597" s="124"/>
      <c r="EM597" s="124"/>
      <c r="EN597" s="124"/>
      <c r="EO597" s="124"/>
      <c r="EP597" s="124"/>
      <c r="EQ597" s="124"/>
      <c r="ER597" s="124"/>
      <c r="ES597" s="124"/>
      <c r="ET597" s="124"/>
      <c r="EU597" s="124"/>
      <c r="EV597" s="124"/>
      <c r="EW597" s="124"/>
      <c r="EX597" s="124"/>
      <c r="EY597" s="124"/>
      <c r="EZ597" s="124"/>
      <c r="FA597" s="124"/>
      <c r="FB597" s="124"/>
      <c r="FC597" s="124"/>
      <c r="FD597" s="124"/>
      <c r="FE597" s="124"/>
      <c r="FF597" s="124"/>
      <c r="FG597" s="124"/>
      <c r="FH597" s="124"/>
      <c r="FI597" s="124"/>
      <c r="FJ597" s="124"/>
      <c r="FK597" s="124"/>
      <c r="FL597" s="124"/>
    </row>
    <row r="598" spans="1:168" s="31" customFormat="1" ht="25.5">
      <c r="A598" s="80">
        <v>227</v>
      </c>
      <c r="B598" s="101" t="s">
        <v>718</v>
      </c>
      <c r="C598" s="80">
        <v>1.646</v>
      </c>
      <c r="D598" s="101">
        <v>24294.96</v>
      </c>
      <c r="E598" s="80">
        <v>0.416</v>
      </c>
      <c r="F598" s="82">
        <f t="shared" si="16"/>
        <v>25.273390036452003</v>
      </c>
      <c r="G598" s="80">
        <v>0.416</v>
      </c>
      <c r="H598" s="82">
        <f t="shared" si="17"/>
        <v>25.273390036452003</v>
      </c>
      <c r="I598" s="80">
        <v>0.54318</v>
      </c>
      <c r="J598" s="82">
        <f t="shared" si="18"/>
        <v>33</v>
      </c>
      <c r="K598" s="80"/>
      <c r="L598" s="101"/>
      <c r="M598" s="101"/>
      <c r="N598" s="80"/>
      <c r="O598" s="80"/>
      <c r="P598" s="80"/>
      <c r="Q598" s="80"/>
      <c r="R598" s="80"/>
      <c r="S598" s="80"/>
      <c r="T598" s="103"/>
      <c r="U598" s="80"/>
      <c r="V598" s="136"/>
      <c r="W598" s="136"/>
      <c r="X598" s="107"/>
      <c r="Y598" s="107"/>
      <c r="Z598" s="80"/>
      <c r="AA598" s="108"/>
      <c r="AB598" s="109"/>
      <c r="AC598" s="107"/>
      <c r="AD598" s="107"/>
      <c r="AE598" s="107"/>
      <c r="AF598" s="107"/>
      <c r="AG598" s="107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123"/>
      <c r="CT598" s="123"/>
      <c r="CU598" s="123"/>
      <c r="CV598" s="123"/>
      <c r="CW598" s="123"/>
      <c r="CX598" s="123"/>
      <c r="CY598" s="123"/>
      <c r="CZ598" s="124"/>
      <c r="DA598" s="124"/>
      <c r="DB598" s="124"/>
      <c r="DC598" s="124"/>
      <c r="DD598" s="124"/>
      <c r="DE598" s="124"/>
      <c r="DF598" s="124"/>
      <c r="DG598" s="124"/>
      <c r="DH598" s="124"/>
      <c r="DI598" s="124"/>
      <c r="DJ598" s="124"/>
      <c r="DK598" s="124"/>
      <c r="DL598" s="124"/>
      <c r="DM598" s="124"/>
      <c r="DN598" s="124"/>
      <c r="DO598" s="124"/>
      <c r="DP598" s="124"/>
      <c r="DQ598" s="124"/>
      <c r="DR598" s="124"/>
      <c r="DS598" s="124"/>
      <c r="DT598" s="124"/>
      <c r="DU598" s="124"/>
      <c r="DV598" s="124"/>
      <c r="DW598" s="124"/>
      <c r="DX598" s="124"/>
      <c r="DY598" s="124"/>
      <c r="DZ598" s="124"/>
      <c r="EA598" s="124"/>
      <c r="EB598" s="124"/>
      <c r="EC598" s="124"/>
      <c r="ED598" s="124"/>
      <c r="EE598" s="124"/>
      <c r="EF598" s="124"/>
      <c r="EG598" s="124"/>
      <c r="EH598" s="124"/>
      <c r="EI598" s="124"/>
      <c r="EJ598" s="124"/>
      <c r="EK598" s="124"/>
      <c r="EL598" s="124"/>
      <c r="EM598" s="124"/>
      <c r="EN598" s="124"/>
      <c r="EO598" s="124"/>
      <c r="EP598" s="124"/>
      <c r="EQ598" s="124"/>
      <c r="ER598" s="124"/>
      <c r="ES598" s="124"/>
      <c r="ET598" s="124"/>
      <c r="EU598" s="124"/>
      <c r="EV598" s="124"/>
      <c r="EW598" s="124"/>
      <c r="EX598" s="124"/>
      <c r="EY598" s="124"/>
      <c r="EZ598" s="124"/>
      <c r="FA598" s="124"/>
      <c r="FB598" s="124"/>
      <c r="FC598" s="124"/>
      <c r="FD598" s="124"/>
      <c r="FE598" s="124"/>
      <c r="FF598" s="124"/>
      <c r="FG598" s="124"/>
      <c r="FH598" s="124"/>
      <c r="FI598" s="124"/>
      <c r="FJ598" s="124"/>
      <c r="FK598" s="124"/>
      <c r="FL598" s="124"/>
    </row>
    <row r="599" spans="1:168" s="31" customFormat="1" ht="25.5">
      <c r="A599" s="80">
        <v>228</v>
      </c>
      <c r="B599" s="101" t="s">
        <v>719</v>
      </c>
      <c r="C599" s="80">
        <v>0.6</v>
      </c>
      <c r="D599" s="101">
        <v>8364</v>
      </c>
      <c r="E599" s="80">
        <v>0.15</v>
      </c>
      <c r="F599" s="82">
        <f t="shared" si="16"/>
        <v>25</v>
      </c>
      <c r="G599" s="80">
        <v>0.15</v>
      </c>
      <c r="H599" s="82">
        <f t="shared" si="17"/>
        <v>25</v>
      </c>
      <c r="I599" s="80">
        <v>0.198</v>
      </c>
      <c r="J599" s="82">
        <f t="shared" si="18"/>
        <v>33</v>
      </c>
      <c r="K599" s="80"/>
      <c r="L599" s="101"/>
      <c r="M599" s="101"/>
      <c r="N599" s="80"/>
      <c r="O599" s="80"/>
      <c r="P599" s="80"/>
      <c r="Q599" s="80"/>
      <c r="R599" s="80"/>
      <c r="S599" s="80"/>
      <c r="T599" s="103"/>
      <c r="U599" s="80"/>
      <c r="V599" s="136"/>
      <c r="W599" s="136"/>
      <c r="X599" s="107"/>
      <c r="Y599" s="107"/>
      <c r="Z599" s="80"/>
      <c r="AA599" s="108"/>
      <c r="AB599" s="109"/>
      <c r="AC599" s="107"/>
      <c r="AD599" s="107"/>
      <c r="AE599" s="107"/>
      <c r="AF599" s="107"/>
      <c r="AG599" s="107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123"/>
      <c r="CT599" s="123"/>
      <c r="CU599" s="123"/>
      <c r="CV599" s="123"/>
      <c r="CW599" s="123"/>
      <c r="CX599" s="123"/>
      <c r="CY599" s="123"/>
      <c r="CZ599" s="124"/>
      <c r="DA599" s="124"/>
      <c r="DB599" s="124"/>
      <c r="DC599" s="124"/>
      <c r="DD599" s="124"/>
      <c r="DE599" s="124"/>
      <c r="DF599" s="124"/>
      <c r="DG599" s="124"/>
      <c r="DH599" s="124"/>
      <c r="DI599" s="124"/>
      <c r="DJ599" s="124"/>
      <c r="DK599" s="124"/>
      <c r="DL599" s="124"/>
      <c r="DM599" s="124"/>
      <c r="DN599" s="124"/>
      <c r="DO599" s="124"/>
      <c r="DP599" s="124"/>
      <c r="DQ599" s="124"/>
      <c r="DR599" s="124"/>
      <c r="DS599" s="124"/>
      <c r="DT599" s="124"/>
      <c r="DU599" s="124"/>
      <c r="DV599" s="124"/>
      <c r="DW599" s="124"/>
      <c r="DX599" s="124"/>
      <c r="DY599" s="124"/>
      <c r="DZ599" s="124"/>
      <c r="EA599" s="124"/>
      <c r="EB599" s="124"/>
      <c r="EC599" s="124"/>
      <c r="ED599" s="124"/>
      <c r="EE599" s="124"/>
      <c r="EF599" s="124"/>
      <c r="EG599" s="124"/>
      <c r="EH599" s="124"/>
      <c r="EI599" s="124"/>
      <c r="EJ599" s="124"/>
      <c r="EK599" s="124"/>
      <c r="EL599" s="124"/>
      <c r="EM599" s="124"/>
      <c r="EN599" s="124"/>
      <c r="EO599" s="124"/>
      <c r="EP599" s="124"/>
      <c r="EQ599" s="124"/>
      <c r="ER599" s="124"/>
      <c r="ES599" s="124"/>
      <c r="ET599" s="124"/>
      <c r="EU599" s="124"/>
      <c r="EV599" s="124"/>
      <c r="EW599" s="124"/>
      <c r="EX599" s="124"/>
      <c r="EY599" s="124"/>
      <c r="EZ599" s="124"/>
      <c r="FA599" s="124"/>
      <c r="FB599" s="124"/>
      <c r="FC599" s="124"/>
      <c r="FD599" s="124"/>
      <c r="FE599" s="124"/>
      <c r="FF599" s="124"/>
      <c r="FG599" s="124"/>
      <c r="FH599" s="124"/>
      <c r="FI599" s="124"/>
      <c r="FJ599" s="124"/>
      <c r="FK599" s="124"/>
      <c r="FL599" s="124"/>
    </row>
    <row r="600" spans="1:168" s="31" customFormat="1" ht="25.5">
      <c r="A600" s="80">
        <v>229</v>
      </c>
      <c r="B600" s="101" t="s">
        <v>720</v>
      </c>
      <c r="C600" s="80">
        <v>0.3</v>
      </c>
      <c r="D600" s="101">
        <v>7761</v>
      </c>
      <c r="E600" s="80">
        <v>0.075</v>
      </c>
      <c r="F600" s="82">
        <f aca="true" t="shared" si="19" ref="F600:F615">E600/C600*100</f>
        <v>25</v>
      </c>
      <c r="G600" s="80">
        <v>0.075</v>
      </c>
      <c r="H600" s="82">
        <f t="shared" si="17"/>
        <v>25</v>
      </c>
      <c r="I600" s="80">
        <v>0.099</v>
      </c>
      <c r="J600" s="82">
        <f t="shared" si="18"/>
        <v>33</v>
      </c>
      <c r="K600" s="80"/>
      <c r="L600" s="101"/>
      <c r="M600" s="101"/>
      <c r="N600" s="80"/>
      <c r="O600" s="80"/>
      <c r="P600" s="80"/>
      <c r="Q600" s="80"/>
      <c r="R600" s="80"/>
      <c r="S600" s="80"/>
      <c r="T600" s="103"/>
      <c r="U600" s="80"/>
      <c r="V600" s="136"/>
      <c r="W600" s="136"/>
      <c r="X600" s="107"/>
      <c r="Y600" s="107"/>
      <c r="Z600" s="80"/>
      <c r="AA600" s="108"/>
      <c r="AB600" s="109"/>
      <c r="AC600" s="107"/>
      <c r="AD600" s="107"/>
      <c r="AE600" s="107"/>
      <c r="AF600" s="107"/>
      <c r="AG600" s="107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123"/>
      <c r="CT600" s="123"/>
      <c r="CU600" s="123"/>
      <c r="CV600" s="123"/>
      <c r="CW600" s="123"/>
      <c r="CX600" s="123"/>
      <c r="CY600" s="123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4"/>
      <c r="DJ600" s="124"/>
      <c r="DK600" s="124"/>
      <c r="DL600" s="124"/>
      <c r="DM600" s="124"/>
      <c r="DN600" s="124"/>
      <c r="DO600" s="124"/>
      <c r="DP600" s="124"/>
      <c r="DQ600" s="124"/>
      <c r="DR600" s="124"/>
      <c r="DS600" s="124"/>
      <c r="DT600" s="124"/>
      <c r="DU600" s="124"/>
      <c r="DV600" s="124"/>
      <c r="DW600" s="124"/>
      <c r="DX600" s="124"/>
      <c r="DY600" s="124"/>
      <c r="DZ600" s="124"/>
      <c r="EA600" s="124"/>
      <c r="EB600" s="124"/>
      <c r="EC600" s="124"/>
      <c r="ED600" s="124"/>
      <c r="EE600" s="124"/>
      <c r="EF600" s="124"/>
      <c r="EG600" s="124"/>
      <c r="EH600" s="124"/>
      <c r="EI600" s="124"/>
      <c r="EJ600" s="124"/>
      <c r="EK600" s="124"/>
      <c r="EL600" s="124"/>
      <c r="EM600" s="124"/>
      <c r="EN600" s="124"/>
      <c r="EO600" s="124"/>
      <c r="EP600" s="124"/>
      <c r="EQ600" s="124"/>
      <c r="ER600" s="124"/>
      <c r="ES600" s="124"/>
      <c r="ET600" s="124"/>
      <c r="EU600" s="124"/>
      <c r="EV600" s="124"/>
      <c r="EW600" s="124"/>
      <c r="EX600" s="124"/>
      <c r="EY600" s="124"/>
      <c r="EZ600" s="124"/>
      <c r="FA600" s="124"/>
      <c r="FB600" s="124"/>
      <c r="FC600" s="124"/>
      <c r="FD600" s="124"/>
      <c r="FE600" s="124"/>
      <c r="FF600" s="124"/>
      <c r="FG600" s="124"/>
      <c r="FH600" s="124"/>
      <c r="FI600" s="124"/>
      <c r="FJ600" s="124"/>
      <c r="FK600" s="124"/>
      <c r="FL600" s="124"/>
    </row>
    <row r="601" spans="1:168" s="31" customFormat="1" ht="25.5">
      <c r="A601" s="80">
        <v>230</v>
      </c>
      <c r="B601" s="101" t="s">
        <v>721</v>
      </c>
      <c r="C601" s="80">
        <v>0.35</v>
      </c>
      <c r="D601" s="101">
        <v>2800</v>
      </c>
      <c r="E601" s="80">
        <v>0.085</v>
      </c>
      <c r="F601" s="82">
        <f t="shared" si="19"/>
        <v>24.28571428571429</v>
      </c>
      <c r="G601" s="80">
        <v>0.085</v>
      </c>
      <c r="H601" s="82">
        <f t="shared" si="17"/>
        <v>24.28571428571429</v>
      </c>
      <c r="I601" s="80">
        <v>0.11549999999999999</v>
      </c>
      <c r="J601" s="82">
        <f t="shared" si="18"/>
        <v>33</v>
      </c>
      <c r="K601" s="80"/>
      <c r="L601" s="101"/>
      <c r="M601" s="101"/>
      <c r="N601" s="80"/>
      <c r="O601" s="80"/>
      <c r="P601" s="80"/>
      <c r="Q601" s="80"/>
      <c r="R601" s="80"/>
      <c r="S601" s="80"/>
      <c r="T601" s="103"/>
      <c r="U601" s="80"/>
      <c r="V601" s="136"/>
      <c r="W601" s="136"/>
      <c r="X601" s="107"/>
      <c r="Y601" s="107"/>
      <c r="Z601" s="80"/>
      <c r="AA601" s="108"/>
      <c r="AB601" s="109"/>
      <c r="AC601" s="107"/>
      <c r="AD601" s="107"/>
      <c r="AE601" s="107"/>
      <c r="AF601" s="107"/>
      <c r="AG601" s="107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123"/>
      <c r="CT601" s="123"/>
      <c r="CU601" s="123"/>
      <c r="CV601" s="123"/>
      <c r="CW601" s="123"/>
      <c r="CX601" s="123"/>
      <c r="CY601" s="123"/>
      <c r="CZ601" s="124"/>
      <c r="DA601" s="124"/>
      <c r="DB601" s="124"/>
      <c r="DC601" s="124"/>
      <c r="DD601" s="124"/>
      <c r="DE601" s="124"/>
      <c r="DF601" s="124"/>
      <c r="DG601" s="124"/>
      <c r="DH601" s="124"/>
      <c r="DI601" s="124"/>
      <c r="DJ601" s="124"/>
      <c r="DK601" s="124"/>
      <c r="DL601" s="124"/>
      <c r="DM601" s="124"/>
      <c r="DN601" s="124"/>
      <c r="DO601" s="124"/>
      <c r="DP601" s="124"/>
      <c r="DQ601" s="124"/>
      <c r="DR601" s="124"/>
      <c r="DS601" s="124"/>
      <c r="DT601" s="124"/>
      <c r="DU601" s="124"/>
      <c r="DV601" s="124"/>
      <c r="DW601" s="124"/>
      <c r="DX601" s="124"/>
      <c r="DY601" s="124"/>
      <c r="DZ601" s="124"/>
      <c r="EA601" s="124"/>
      <c r="EB601" s="124"/>
      <c r="EC601" s="124"/>
      <c r="ED601" s="124"/>
      <c r="EE601" s="124"/>
      <c r="EF601" s="124"/>
      <c r="EG601" s="124"/>
      <c r="EH601" s="124"/>
      <c r="EI601" s="124"/>
      <c r="EJ601" s="124"/>
      <c r="EK601" s="124"/>
      <c r="EL601" s="124"/>
      <c r="EM601" s="124"/>
      <c r="EN601" s="124"/>
      <c r="EO601" s="124"/>
      <c r="EP601" s="124"/>
      <c r="EQ601" s="124"/>
      <c r="ER601" s="124"/>
      <c r="ES601" s="124"/>
      <c r="ET601" s="124"/>
      <c r="EU601" s="124"/>
      <c r="EV601" s="124"/>
      <c r="EW601" s="124"/>
      <c r="EX601" s="124"/>
      <c r="EY601" s="124"/>
      <c r="EZ601" s="124"/>
      <c r="FA601" s="124"/>
      <c r="FB601" s="124"/>
      <c r="FC601" s="124"/>
      <c r="FD601" s="124"/>
      <c r="FE601" s="124"/>
      <c r="FF601" s="124"/>
      <c r="FG601" s="124"/>
      <c r="FH601" s="124"/>
      <c r="FI601" s="124"/>
      <c r="FJ601" s="124"/>
      <c r="FK601" s="124"/>
      <c r="FL601" s="124"/>
    </row>
    <row r="602" spans="1:168" s="31" customFormat="1" ht="38.25">
      <c r="A602" s="80">
        <v>231</v>
      </c>
      <c r="B602" s="101" t="s">
        <v>722</v>
      </c>
      <c r="C602" s="80">
        <v>1.5</v>
      </c>
      <c r="D602" s="101">
        <v>39000</v>
      </c>
      <c r="E602" s="80">
        <v>0.375</v>
      </c>
      <c r="F602" s="82">
        <f t="shared" si="19"/>
        <v>25</v>
      </c>
      <c r="G602" s="80">
        <v>0.375</v>
      </c>
      <c r="H602" s="82">
        <f t="shared" si="17"/>
        <v>25</v>
      </c>
      <c r="I602" s="80">
        <v>0.495</v>
      </c>
      <c r="J602" s="82">
        <f t="shared" si="18"/>
        <v>33</v>
      </c>
      <c r="K602" s="80"/>
      <c r="L602" s="101"/>
      <c r="M602" s="101"/>
      <c r="N602" s="80"/>
      <c r="O602" s="80"/>
      <c r="P602" s="80"/>
      <c r="Q602" s="80"/>
      <c r="R602" s="80"/>
      <c r="S602" s="80"/>
      <c r="T602" s="103"/>
      <c r="U602" s="80"/>
      <c r="V602" s="136"/>
      <c r="W602" s="136"/>
      <c r="X602" s="107"/>
      <c r="Y602" s="107"/>
      <c r="Z602" s="80"/>
      <c r="AA602" s="108"/>
      <c r="AB602" s="109"/>
      <c r="AC602" s="107"/>
      <c r="AD602" s="107"/>
      <c r="AE602" s="107"/>
      <c r="AF602" s="107"/>
      <c r="AG602" s="107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123"/>
      <c r="CT602" s="123"/>
      <c r="CU602" s="123"/>
      <c r="CV602" s="123"/>
      <c r="CW602" s="123"/>
      <c r="CX602" s="123"/>
      <c r="CY602" s="123"/>
      <c r="CZ602" s="124"/>
      <c r="DA602" s="124"/>
      <c r="DB602" s="124"/>
      <c r="DC602" s="124"/>
      <c r="DD602" s="124"/>
      <c r="DE602" s="124"/>
      <c r="DF602" s="124"/>
      <c r="DG602" s="124"/>
      <c r="DH602" s="124"/>
      <c r="DI602" s="124"/>
      <c r="DJ602" s="124"/>
      <c r="DK602" s="124"/>
      <c r="DL602" s="124"/>
      <c r="DM602" s="124"/>
      <c r="DN602" s="124"/>
      <c r="DO602" s="124"/>
      <c r="DP602" s="124"/>
      <c r="DQ602" s="124"/>
      <c r="DR602" s="124"/>
      <c r="DS602" s="124"/>
      <c r="DT602" s="124"/>
      <c r="DU602" s="124"/>
      <c r="DV602" s="124"/>
      <c r="DW602" s="124"/>
      <c r="DX602" s="124"/>
      <c r="DY602" s="124"/>
      <c r="DZ602" s="124"/>
      <c r="EA602" s="124"/>
      <c r="EB602" s="124"/>
      <c r="EC602" s="124"/>
      <c r="ED602" s="124"/>
      <c r="EE602" s="124"/>
      <c r="EF602" s="124"/>
      <c r="EG602" s="124"/>
      <c r="EH602" s="124"/>
      <c r="EI602" s="124"/>
      <c r="EJ602" s="124"/>
      <c r="EK602" s="124"/>
      <c r="EL602" s="124"/>
      <c r="EM602" s="124"/>
      <c r="EN602" s="124"/>
      <c r="EO602" s="124"/>
      <c r="EP602" s="124"/>
      <c r="EQ602" s="124"/>
      <c r="ER602" s="124"/>
      <c r="ES602" s="124"/>
      <c r="ET602" s="124"/>
      <c r="EU602" s="124"/>
      <c r="EV602" s="124"/>
      <c r="EW602" s="124"/>
      <c r="EX602" s="124"/>
      <c r="EY602" s="124"/>
      <c r="EZ602" s="124"/>
      <c r="FA602" s="124"/>
      <c r="FB602" s="124"/>
      <c r="FC602" s="124"/>
      <c r="FD602" s="124"/>
      <c r="FE602" s="124"/>
      <c r="FF602" s="124"/>
      <c r="FG602" s="124"/>
      <c r="FH602" s="124"/>
      <c r="FI602" s="124"/>
      <c r="FJ602" s="124"/>
      <c r="FK602" s="124"/>
      <c r="FL602" s="124"/>
    </row>
    <row r="603" spans="1:168" s="31" customFormat="1" ht="38.25">
      <c r="A603" s="80">
        <v>232</v>
      </c>
      <c r="B603" s="101" t="s">
        <v>723</v>
      </c>
      <c r="C603" s="80">
        <v>1.6</v>
      </c>
      <c r="D603" s="101">
        <v>47536</v>
      </c>
      <c r="E603" s="80">
        <v>0.4</v>
      </c>
      <c r="F603" s="82">
        <f t="shared" si="19"/>
        <v>25</v>
      </c>
      <c r="G603" s="80">
        <v>0.4</v>
      </c>
      <c r="H603" s="82">
        <f t="shared" si="17"/>
        <v>25</v>
      </c>
      <c r="I603" s="80">
        <v>0.528</v>
      </c>
      <c r="J603" s="82">
        <f t="shared" si="18"/>
        <v>33</v>
      </c>
      <c r="K603" s="80"/>
      <c r="L603" s="101"/>
      <c r="M603" s="101"/>
      <c r="N603" s="80"/>
      <c r="O603" s="80"/>
      <c r="P603" s="80"/>
      <c r="Q603" s="80"/>
      <c r="R603" s="80"/>
      <c r="S603" s="80"/>
      <c r="T603" s="103"/>
      <c r="U603" s="80"/>
      <c r="V603" s="136"/>
      <c r="W603" s="136"/>
      <c r="X603" s="107"/>
      <c r="Y603" s="107"/>
      <c r="Z603" s="80"/>
      <c r="AA603" s="108"/>
      <c r="AB603" s="109"/>
      <c r="AC603" s="107"/>
      <c r="AD603" s="107"/>
      <c r="AE603" s="107"/>
      <c r="AF603" s="107"/>
      <c r="AG603" s="107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123"/>
      <c r="CT603" s="123"/>
      <c r="CU603" s="123"/>
      <c r="CV603" s="123"/>
      <c r="CW603" s="123"/>
      <c r="CX603" s="123"/>
      <c r="CY603" s="123"/>
      <c r="CZ603" s="124"/>
      <c r="DA603" s="124"/>
      <c r="DB603" s="124"/>
      <c r="DC603" s="124"/>
      <c r="DD603" s="124"/>
      <c r="DE603" s="124"/>
      <c r="DF603" s="124"/>
      <c r="DG603" s="124"/>
      <c r="DH603" s="124"/>
      <c r="DI603" s="124"/>
      <c r="DJ603" s="124"/>
      <c r="DK603" s="124"/>
      <c r="DL603" s="124"/>
      <c r="DM603" s="124"/>
      <c r="DN603" s="124"/>
      <c r="DO603" s="124"/>
      <c r="DP603" s="124"/>
      <c r="DQ603" s="124"/>
      <c r="DR603" s="124"/>
      <c r="DS603" s="124"/>
      <c r="DT603" s="124"/>
      <c r="DU603" s="124"/>
      <c r="DV603" s="124"/>
      <c r="DW603" s="124"/>
      <c r="DX603" s="124"/>
      <c r="DY603" s="124"/>
      <c r="DZ603" s="124"/>
      <c r="EA603" s="124"/>
      <c r="EB603" s="124"/>
      <c r="EC603" s="124"/>
      <c r="ED603" s="124"/>
      <c r="EE603" s="124"/>
      <c r="EF603" s="124"/>
      <c r="EG603" s="124"/>
      <c r="EH603" s="124"/>
      <c r="EI603" s="124"/>
      <c r="EJ603" s="124"/>
      <c r="EK603" s="124"/>
      <c r="EL603" s="124"/>
      <c r="EM603" s="124"/>
      <c r="EN603" s="124"/>
      <c r="EO603" s="124"/>
      <c r="EP603" s="124"/>
      <c r="EQ603" s="124"/>
      <c r="ER603" s="124"/>
      <c r="ES603" s="124"/>
      <c r="ET603" s="124"/>
      <c r="EU603" s="124"/>
      <c r="EV603" s="124"/>
      <c r="EW603" s="124"/>
      <c r="EX603" s="124"/>
      <c r="EY603" s="124"/>
      <c r="EZ603" s="124"/>
      <c r="FA603" s="124"/>
      <c r="FB603" s="124"/>
      <c r="FC603" s="124"/>
      <c r="FD603" s="124"/>
      <c r="FE603" s="124"/>
      <c r="FF603" s="124"/>
      <c r="FG603" s="124"/>
      <c r="FH603" s="124"/>
      <c r="FI603" s="124"/>
      <c r="FJ603" s="124"/>
      <c r="FK603" s="124"/>
      <c r="FL603" s="124"/>
    </row>
    <row r="604" spans="1:168" s="31" customFormat="1" ht="25.5">
      <c r="A604" s="80">
        <v>233</v>
      </c>
      <c r="B604" s="101" t="s">
        <v>724</v>
      </c>
      <c r="C604" s="80">
        <v>2.2</v>
      </c>
      <c r="D604" s="101">
        <v>33000</v>
      </c>
      <c r="E604" s="80">
        <v>0.55</v>
      </c>
      <c r="F604" s="82">
        <f t="shared" si="19"/>
        <v>25</v>
      </c>
      <c r="G604" s="80">
        <v>0.55</v>
      </c>
      <c r="H604" s="82">
        <f t="shared" si="17"/>
        <v>25</v>
      </c>
      <c r="I604" s="80">
        <v>0.7260000000000001</v>
      </c>
      <c r="J604" s="82">
        <f t="shared" si="18"/>
        <v>33</v>
      </c>
      <c r="K604" s="80"/>
      <c r="L604" s="101"/>
      <c r="M604" s="101"/>
      <c r="N604" s="80"/>
      <c r="O604" s="80"/>
      <c r="P604" s="80" t="s">
        <v>1054</v>
      </c>
      <c r="Q604" s="80" t="s">
        <v>324</v>
      </c>
      <c r="R604" s="80">
        <v>1073</v>
      </c>
      <c r="S604" s="80"/>
      <c r="T604" s="103">
        <v>0.698</v>
      </c>
      <c r="U604" s="80">
        <f>T604/R604*1000000</f>
        <v>650.5125815470643</v>
      </c>
      <c r="V604" s="136">
        <v>42843</v>
      </c>
      <c r="W604" s="136">
        <v>43085</v>
      </c>
      <c r="X604" s="107"/>
      <c r="Y604" s="107"/>
      <c r="Z604" s="80"/>
      <c r="AA604" s="108"/>
      <c r="AB604" s="109"/>
      <c r="AC604" s="107"/>
      <c r="AD604" s="107"/>
      <c r="AE604" s="107"/>
      <c r="AF604" s="107"/>
      <c r="AG604" s="107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123"/>
      <c r="CT604" s="123"/>
      <c r="CU604" s="123"/>
      <c r="CV604" s="123"/>
      <c r="CW604" s="123"/>
      <c r="CX604" s="123"/>
      <c r="CY604" s="123"/>
      <c r="CZ604" s="124"/>
      <c r="DA604" s="124"/>
      <c r="DB604" s="124"/>
      <c r="DC604" s="124"/>
      <c r="DD604" s="124"/>
      <c r="DE604" s="124"/>
      <c r="DF604" s="124"/>
      <c r="DG604" s="124"/>
      <c r="DH604" s="124"/>
      <c r="DI604" s="124"/>
      <c r="DJ604" s="124"/>
      <c r="DK604" s="124"/>
      <c r="DL604" s="124"/>
      <c r="DM604" s="124"/>
      <c r="DN604" s="124"/>
      <c r="DO604" s="124"/>
      <c r="DP604" s="124"/>
      <c r="DQ604" s="124"/>
      <c r="DR604" s="124"/>
      <c r="DS604" s="124"/>
      <c r="DT604" s="124"/>
      <c r="DU604" s="124"/>
      <c r="DV604" s="124"/>
      <c r="DW604" s="124"/>
      <c r="DX604" s="124"/>
      <c r="DY604" s="124"/>
      <c r="DZ604" s="124"/>
      <c r="EA604" s="124"/>
      <c r="EB604" s="124"/>
      <c r="EC604" s="124"/>
      <c r="ED604" s="124"/>
      <c r="EE604" s="124"/>
      <c r="EF604" s="124"/>
      <c r="EG604" s="124"/>
      <c r="EH604" s="124"/>
      <c r="EI604" s="124"/>
      <c r="EJ604" s="124"/>
      <c r="EK604" s="124"/>
      <c r="EL604" s="124"/>
      <c r="EM604" s="124"/>
      <c r="EN604" s="124"/>
      <c r="EO604" s="124"/>
      <c r="EP604" s="124"/>
      <c r="EQ604" s="124"/>
      <c r="ER604" s="124"/>
      <c r="ES604" s="124"/>
      <c r="ET604" s="124"/>
      <c r="EU604" s="124"/>
      <c r="EV604" s="124"/>
      <c r="EW604" s="124"/>
      <c r="EX604" s="124"/>
      <c r="EY604" s="124"/>
      <c r="EZ604" s="124"/>
      <c r="FA604" s="124"/>
      <c r="FB604" s="124"/>
      <c r="FC604" s="124"/>
      <c r="FD604" s="124"/>
      <c r="FE604" s="124"/>
      <c r="FF604" s="124"/>
      <c r="FG604" s="124"/>
      <c r="FH604" s="124"/>
      <c r="FI604" s="124"/>
      <c r="FJ604" s="124"/>
      <c r="FK604" s="124"/>
      <c r="FL604" s="124"/>
    </row>
    <row r="605" spans="1:168" s="31" customFormat="1" ht="25.5">
      <c r="A605" s="80">
        <v>234</v>
      </c>
      <c r="B605" s="101" t="s">
        <v>725</v>
      </c>
      <c r="C605" s="80">
        <v>0.54</v>
      </c>
      <c r="D605" s="101">
        <v>5702.4</v>
      </c>
      <c r="E605" s="80">
        <v>0.135</v>
      </c>
      <c r="F605" s="82">
        <f t="shared" si="19"/>
        <v>25</v>
      </c>
      <c r="G605" s="80">
        <v>0.135</v>
      </c>
      <c r="H605" s="82">
        <f aca="true" t="shared" si="20" ref="H605:H611">G605/C605*100</f>
        <v>25</v>
      </c>
      <c r="I605" s="80">
        <v>0.1782</v>
      </c>
      <c r="J605" s="82">
        <f t="shared" si="18"/>
        <v>32.99999999999999</v>
      </c>
      <c r="K605" s="80"/>
      <c r="L605" s="101"/>
      <c r="M605" s="101"/>
      <c r="N605" s="80"/>
      <c r="O605" s="80"/>
      <c r="P605" s="80"/>
      <c r="Q605" s="80"/>
      <c r="R605" s="80"/>
      <c r="S605" s="80"/>
      <c r="T605" s="103"/>
      <c r="U605" s="80"/>
      <c r="V605" s="136"/>
      <c r="W605" s="136"/>
      <c r="X605" s="107"/>
      <c r="Y605" s="107"/>
      <c r="Z605" s="80"/>
      <c r="AA605" s="108"/>
      <c r="AB605" s="109"/>
      <c r="AC605" s="107"/>
      <c r="AD605" s="107"/>
      <c r="AE605" s="107"/>
      <c r="AF605" s="107"/>
      <c r="AG605" s="107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123"/>
      <c r="CT605" s="123"/>
      <c r="CU605" s="123"/>
      <c r="CV605" s="123"/>
      <c r="CW605" s="123"/>
      <c r="CX605" s="123"/>
      <c r="CY605" s="123"/>
      <c r="CZ605" s="124"/>
      <c r="DA605" s="124"/>
      <c r="DB605" s="124"/>
      <c r="DC605" s="124"/>
      <c r="DD605" s="124"/>
      <c r="DE605" s="124"/>
      <c r="DF605" s="124"/>
      <c r="DG605" s="124"/>
      <c r="DH605" s="124"/>
      <c r="DI605" s="124"/>
      <c r="DJ605" s="124"/>
      <c r="DK605" s="124"/>
      <c r="DL605" s="124"/>
      <c r="DM605" s="124"/>
      <c r="DN605" s="124"/>
      <c r="DO605" s="124"/>
      <c r="DP605" s="124"/>
      <c r="DQ605" s="124"/>
      <c r="DR605" s="124"/>
      <c r="DS605" s="124"/>
      <c r="DT605" s="124"/>
      <c r="DU605" s="124"/>
      <c r="DV605" s="124"/>
      <c r="DW605" s="124"/>
      <c r="DX605" s="124"/>
      <c r="DY605" s="124"/>
      <c r="DZ605" s="124"/>
      <c r="EA605" s="124"/>
      <c r="EB605" s="124"/>
      <c r="EC605" s="124"/>
      <c r="ED605" s="124"/>
      <c r="EE605" s="124"/>
      <c r="EF605" s="124"/>
      <c r="EG605" s="124"/>
      <c r="EH605" s="124"/>
      <c r="EI605" s="124"/>
      <c r="EJ605" s="124"/>
      <c r="EK605" s="124"/>
      <c r="EL605" s="124"/>
      <c r="EM605" s="124"/>
      <c r="EN605" s="124"/>
      <c r="EO605" s="124"/>
      <c r="EP605" s="124"/>
      <c r="EQ605" s="124"/>
      <c r="ER605" s="124"/>
      <c r="ES605" s="124"/>
      <c r="ET605" s="124"/>
      <c r="EU605" s="124"/>
      <c r="EV605" s="124"/>
      <c r="EW605" s="124"/>
      <c r="EX605" s="124"/>
      <c r="EY605" s="124"/>
      <c r="EZ605" s="124"/>
      <c r="FA605" s="124"/>
      <c r="FB605" s="124"/>
      <c r="FC605" s="124"/>
      <c r="FD605" s="124"/>
      <c r="FE605" s="124"/>
      <c r="FF605" s="124"/>
      <c r="FG605" s="124"/>
      <c r="FH605" s="124"/>
      <c r="FI605" s="124"/>
      <c r="FJ605" s="124"/>
      <c r="FK605" s="124"/>
      <c r="FL605" s="124"/>
    </row>
    <row r="606" spans="1:168" s="31" customFormat="1" ht="25.5">
      <c r="A606" s="80">
        <v>235</v>
      </c>
      <c r="B606" s="101" t="s">
        <v>726</v>
      </c>
      <c r="C606" s="80">
        <v>0.46</v>
      </c>
      <c r="D606" s="101">
        <v>3151</v>
      </c>
      <c r="E606" s="80">
        <v>0.115</v>
      </c>
      <c r="F606" s="82">
        <f t="shared" si="19"/>
        <v>25</v>
      </c>
      <c r="G606" s="80">
        <v>0.115</v>
      </c>
      <c r="H606" s="82">
        <f t="shared" si="20"/>
        <v>25</v>
      </c>
      <c r="I606" s="80">
        <v>0.15180000000000002</v>
      </c>
      <c r="J606" s="82">
        <f t="shared" si="18"/>
        <v>33</v>
      </c>
      <c r="K606" s="80"/>
      <c r="L606" s="101"/>
      <c r="M606" s="101"/>
      <c r="N606" s="80"/>
      <c r="O606" s="80"/>
      <c r="P606" s="80"/>
      <c r="Q606" s="80"/>
      <c r="R606" s="80"/>
      <c r="S606" s="80"/>
      <c r="T606" s="103"/>
      <c r="U606" s="80"/>
      <c r="V606" s="136"/>
      <c r="W606" s="136"/>
      <c r="X606" s="107"/>
      <c r="Y606" s="107"/>
      <c r="Z606" s="80"/>
      <c r="AA606" s="108"/>
      <c r="AB606" s="109"/>
      <c r="AC606" s="107"/>
      <c r="AD606" s="107"/>
      <c r="AE606" s="107"/>
      <c r="AF606" s="107"/>
      <c r="AG606" s="107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123"/>
      <c r="CT606" s="123"/>
      <c r="CU606" s="123"/>
      <c r="CV606" s="123"/>
      <c r="CW606" s="123"/>
      <c r="CX606" s="123"/>
      <c r="CY606" s="123"/>
      <c r="CZ606" s="124"/>
      <c r="DA606" s="124"/>
      <c r="DB606" s="124"/>
      <c r="DC606" s="124"/>
      <c r="DD606" s="124"/>
      <c r="DE606" s="124"/>
      <c r="DF606" s="124"/>
      <c r="DG606" s="124"/>
      <c r="DH606" s="124"/>
      <c r="DI606" s="124"/>
      <c r="DJ606" s="124"/>
      <c r="DK606" s="124"/>
      <c r="DL606" s="124"/>
      <c r="DM606" s="124"/>
      <c r="DN606" s="124"/>
      <c r="DO606" s="124"/>
      <c r="DP606" s="124"/>
      <c r="DQ606" s="124"/>
      <c r="DR606" s="124"/>
      <c r="DS606" s="124"/>
      <c r="DT606" s="124"/>
      <c r="DU606" s="124"/>
      <c r="DV606" s="124"/>
      <c r="DW606" s="124"/>
      <c r="DX606" s="124"/>
      <c r="DY606" s="124"/>
      <c r="DZ606" s="124"/>
      <c r="EA606" s="124"/>
      <c r="EB606" s="124"/>
      <c r="EC606" s="124"/>
      <c r="ED606" s="124"/>
      <c r="EE606" s="124"/>
      <c r="EF606" s="124"/>
      <c r="EG606" s="124"/>
      <c r="EH606" s="124"/>
      <c r="EI606" s="124"/>
      <c r="EJ606" s="124"/>
      <c r="EK606" s="124"/>
      <c r="EL606" s="124"/>
      <c r="EM606" s="124"/>
      <c r="EN606" s="124"/>
      <c r="EO606" s="124"/>
      <c r="EP606" s="124"/>
      <c r="EQ606" s="124"/>
      <c r="ER606" s="124"/>
      <c r="ES606" s="124"/>
      <c r="ET606" s="124"/>
      <c r="EU606" s="124"/>
      <c r="EV606" s="124"/>
      <c r="EW606" s="124"/>
      <c r="EX606" s="124"/>
      <c r="EY606" s="124"/>
      <c r="EZ606" s="124"/>
      <c r="FA606" s="124"/>
      <c r="FB606" s="124"/>
      <c r="FC606" s="124"/>
      <c r="FD606" s="124"/>
      <c r="FE606" s="124"/>
      <c r="FF606" s="124"/>
      <c r="FG606" s="124"/>
      <c r="FH606" s="124"/>
      <c r="FI606" s="124"/>
      <c r="FJ606" s="124"/>
      <c r="FK606" s="124"/>
      <c r="FL606" s="124"/>
    </row>
    <row r="607" spans="1:168" s="31" customFormat="1" ht="25.5">
      <c r="A607" s="80">
        <v>236</v>
      </c>
      <c r="B607" s="101" t="s">
        <v>727</v>
      </c>
      <c r="C607" s="80">
        <v>0.473</v>
      </c>
      <c r="D607" s="101">
        <v>3604.26</v>
      </c>
      <c r="E607" s="80">
        <v>0.119</v>
      </c>
      <c r="F607" s="82">
        <f t="shared" si="19"/>
        <v>25.158562367864697</v>
      </c>
      <c r="G607" s="80">
        <v>0.119</v>
      </c>
      <c r="H607" s="82">
        <f t="shared" si="20"/>
        <v>25.158562367864697</v>
      </c>
      <c r="I607" s="80">
        <v>0.15609</v>
      </c>
      <c r="J607" s="82">
        <f t="shared" si="18"/>
        <v>33</v>
      </c>
      <c r="K607" s="80"/>
      <c r="L607" s="101"/>
      <c r="M607" s="101"/>
      <c r="N607" s="80"/>
      <c r="O607" s="80"/>
      <c r="P607" s="80"/>
      <c r="Q607" s="80"/>
      <c r="R607" s="80"/>
      <c r="S607" s="80"/>
      <c r="T607" s="103"/>
      <c r="U607" s="80"/>
      <c r="V607" s="136"/>
      <c r="W607" s="136"/>
      <c r="X607" s="107" t="s">
        <v>774</v>
      </c>
      <c r="Y607" s="107" t="s">
        <v>751</v>
      </c>
      <c r="Z607" s="80" t="s">
        <v>165</v>
      </c>
      <c r="AA607" s="108">
        <v>1</v>
      </c>
      <c r="AB607" s="109"/>
      <c r="AC607" s="107">
        <f>AD607*AA607/1000000</f>
        <v>2.4</v>
      </c>
      <c r="AD607" s="107">
        <v>2400000</v>
      </c>
      <c r="AE607" s="107"/>
      <c r="AF607" s="107"/>
      <c r="AG607" s="107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123"/>
      <c r="CT607" s="123"/>
      <c r="CU607" s="123"/>
      <c r="CV607" s="123"/>
      <c r="CW607" s="123"/>
      <c r="CX607" s="123"/>
      <c r="CY607" s="123"/>
      <c r="CZ607" s="124"/>
      <c r="DA607" s="124"/>
      <c r="DB607" s="124"/>
      <c r="DC607" s="124"/>
      <c r="DD607" s="124"/>
      <c r="DE607" s="124"/>
      <c r="DF607" s="124"/>
      <c r="DG607" s="124"/>
      <c r="DH607" s="124"/>
      <c r="DI607" s="124"/>
      <c r="DJ607" s="124"/>
      <c r="DK607" s="124"/>
      <c r="DL607" s="124"/>
      <c r="DM607" s="124"/>
      <c r="DN607" s="124"/>
      <c r="DO607" s="124"/>
      <c r="DP607" s="124"/>
      <c r="DQ607" s="124"/>
      <c r="DR607" s="124"/>
      <c r="DS607" s="124"/>
      <c r="DT607" s="124"/>
      <c r="DU607" s="124"/>
      <c r="DV607" s="124"/>
      <c r="DW607" s="124"/>
      <c r="DX607" s="124"/>
      <c r="DY607" s="124"/>
      <c r="DZ607" s="124"/>
      <c r="EA607" s="124"/>
      <c r="EB607" s="124"/>
      <c r="EC607" s="124"/>
      <c r="ED607" s="124"/>
      <c r="EE607" s="124"/>
      <c r="EF607" s="124"/>
      <c r="EG607" s="124"/>
      <c r="EH607" s="124"/>
      <c r="EI607" s="124"/>
      <c r="EJ607" s="124"/>
      <c r="EK607" s="124"/>
      <c r="EL607" s="124"/>
      <c r="EM607" s="124"/>
      <c r="EN607" s="124"/>
      <c r="EO607" s="124"/>
      <c r="EP607" s="124"/>
      <c r="EQ607" s="124"/>
      <c r="ER607" s="124"/>
      <c r="ES607" s="124"/>
      <c r="ET607" s="124"/>
      <c r="EU607" s="124"/>
      <c r="EV607" s="124"/>
      <c r="EW607" s="124"/>
      <c r="EX607" s="124"/>
      <c r="EY607" s="124"/>
      <c r="EZ607" s="124"/>
      <c r="FA607" s="124"/>
      <c r="FB607" s="124"/>
      <c r="FC607" s="124"/>
      <c r="FD607" s="124"/>
      <c r="FE607" s="124"/>
      <c r="FF607" s="124"/>
      <c r="FG607" s="124"/>
      <c r="FH607" s="124"/>
      <c r="FI607" s="124"/>
      <c r="FJ607" s="124"/>
      <c r="FK607" s="124"/>
      <c r="FL607" s="124"/>
    </row>
    <row r="608" spans="1:168" s="31" customFormat="1" ht="25.5">
      <c r="A608" s="80">
        <v>237</v>
      </c>
      <c r="B608" s="101" t="s">
        <v>729</v>
      </c>
      <c r="C608" s="80">
        <v>1.25</v>
      </c>
      <c r="D608" s="101">
        <v>24812.5</v>
      </c>
      <c r="E608" s="80">
        <v>0.312</v>
      </c>
      <c r="F608" s="82">
        <f t="shared" si="19"/>
        <v>24.959999999999997</v>
      </c>
      <c r="G608" s="80">
        <v>0.312</v>
      </c>
      <c r="H608" s="82">
        <f t="shared" si="20"/>
        <v>24.959999999999997</v>
      </c>
      <c r="I608" s="80">
        <v>0.4125</v>
      </c>
      <c r="J608" s="82">
        <f t="shared" si="18"/>
        <v>32.99999999999999</v>
      </c>
      <c r="K608" s="80"/>
      <c r="L608" s="101"/>
      <c r="M608" s="101"/>
      <c r="N608" s="80"/>
      <c r="O608" s="80"/>
      <c r="P608" s="80"/>
      <c r="Q608" s="80"/>
      <c r="R608" s="80"/>
      <c r="S608" s="80"/>
      <c r="T608" s="103"/>
      <c r="U608" s="80"/>
      <c r="V608" s="136"/>
      <c r="W608" s="136"/>
      <c r="X608" s="107"/>
      <c r="Y608" s="107"/>
      <c r="Z608" s="80"/>
      <c r="AA608" s="108"/>
      <c r="AB608" s="109"/>
      <c r="AC608" s="107"/>
      <c r="AD608" s="107"/>
      <c r="AE608" s="107"/>
      <c r="AF608" s="107"/>
      <c r="AG608" s="107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123"/>
      <c r="CT608" s="123"/>
      <c r="CU608" s="123"/>
      <c r="CV608" s="123"/>
      <c r="CW608" s="123"/>
      <c r="CX608" s="123"/>
      <c r="CY608" s="123"/>
      <c r="CZ608" s="124"/>
      <c r="DA608" s="124"/>
      <c r="DB608" s="124"/>
      <c r="DC608" s="124"/>
      <c r="DD608" s="124"/>
      <c r="DE608" s="124"/>
      <c r="DF608" s="124"/>
      <c r="DG608" s="124"/>
      <c r="DH608" s="124"/>
      <c r="DI608" s="124"/>
      <c r="DJ608" s="124"/>
      <c r="DK608" s="124"/>
      <c r="DL608" s="124"/>
      <c r="DM608" s="124"/>
      <c r="DN608" s="124"/>
      <c r="DO608" s="124"/>
      <c r="DP608" s="124"/>
      <c r="DQ608" s="124"/>
      <c r="DR608" s="124"/>
      <c r="DS608" s="124"/>
      <c r="DT608" s="124"/>
      <c r="DU608" s="124"/>
      <c r="DV608" s="124"/>
      <c r="DW608" s="124"/>
      <c r="DX608" s="124"/>
      <c r="DY608" s="124"/>
      <c r="DZ608" s="124"/>
      <c r="EA608" s="124"/>
      <c r="EB608" s="124"/>
      <c r="EC608" s="124"/>
      <c r="ED608" s="124"/>
      <c r="EE608" s="124"/>
      <c r="EF608" s="124"/>
      <c r="EG608" s="124"/>
      <c r="EH608" s="124"/>
      <c r="EI608" s="124"/>
      <c r="EJ608" s="124"/>
      <c r="EK608" s="124"/>
      <c r="EL608" s="124"/>
      <c r="EM608" s="124"/>
      <c r="EN608" s="124"/>
      <c r="EO608" s="124"/>
      <c r="EP608" s="124"/>
      <c r="EQ608" s="124"/>
      <c r="ER608" s="124"/>
      <c r="ES608" s="124"/>
      <c r="ET608" s="124"/>
      <c r="EU608" s="124"/>
      <c r="EV608" s="124"/>
      <c r="EW608" s="124"/>
      <c r="EX608" s="124"/>
      <c r="EY608" s="124"/>
      <c r="EZ608" s="124"/>
      <c r="FA608" s="124"/>
      <c r="FB608" s="124"/>
      <c r="FC608" s="124"/>
      <c r="FD608" s="124"/>
      <c r="FE608" s="124"/>
      <c r="FF608" s="124"/>
      <c r="FG608" s="124"/>
      <c r="FH608" s="124"/>
      <c r="FI608" s="124"/>
      <c r="FJ608" s="124"/>
      <c r="FK608" s="124"/>
      <c r="FL608" s="124"/>
    </row>
    <row r="609" spans="1:168" s="31" customFormat="1" ht="25.5">
      <c r="A609" s="80">
        <v>238</v>
      </c>
      <c r="B609" s="101" t="s">
        <v>730</v>
      </c>
      <c r="C609" s="80">
        <v>0.35</v>
      </c>
      <c r="D609" s="101">
        <v>2450</v>
      </c>
      <c r="E609" s="80">
        <v>0.075</v>
      </c>
      <c r="F609" s="82">
        <f t="shared" si="19"/>
        <v>21.42857142857143</v>
      </c>
      <c r="G609" s="80">
        <v>0.075</v>
      </c>
      <c r="H609" s="82">
        <f t="shared" si="20"/>
        <v>21.42857142857143</v>
      </c>
      <c r="I609" s="80">
        <v>0.11549999999999999</v>
      </c>
      <c r="J609" s="82">
        <f t="shared" si="18"/>
        <v>33</v>
      </c>
      <c r="K609" s="80"/>
      <c r="L609" s="101"/>
      <c r="M609" s="101"/>
      <c r="N609" s="80"/>
      <c r="O609" s="80"/>
      <c r="P609" s="80"/>
      <c r="Q609" s="80"/>
      <c r="R609" s="80"/>
      <c r="S609" s="80"/>
      <c r="T609" s="103"/>
      <c r="U609" s="80"/>
      <c r="V609" s="136"/>
      <c r="W609" s="136"/>
      <c r="X609" s="107"/>
      <c r="Y609" s="107"/>
      <c r="Z609" s="80"/>
      <c r="AA609" s="108"/>
      <c r="AB609" s="109"/>
      <c r="AC609" s="107"/>
      <c r="AD609" s="107"/>
      <c r="AE609" s="107"/>
      <c r="AF609" s="107"/>
      <c r="AG609" s="107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123"/>
      <c r="CT609" s="123"/>
      <c r="CU609" s="123"/>
      <c r="CV609" s="123"/>
      <c r="CW609" s="123"/>
      <c r="CX609" s="123"/>
      <c r="CY609" s="123"/>
      <c r="CZ609" s="124"/>
      <c r="DA609" s="124"/>
      <c r="DB609" s="124"/>
      <c r="DC609" s="124"/>
      <c r="DD609" s="124"/>
      <c r="DE609" s="124"/>
      <c r="DF609" s="124"/>
      <c r="DG609" s="124"/>
      <c r="DH609" s="124"/>
      <c r="DI609" s="124"/>
      <c r="DJ609" s="124"/>
      <c r="DK609" s="124"/>
      <c r="DL609" s="124"/>
      <c r="DM609" s="124"/>
      <c r="DN609" s="124"/>
      <c r="DO609" s="124"/>
      <c r="DP609" s="124"/>
      <c r="DQ609" s="124"/>
      <c r="DR609" s="124"/>
      <c r="DS609" s="124"/>
      <c r="DT609" s="124"/>
      <c r="DU609" s="124"/>
      <c r="DV609" s="124"/>
      <c r="DW609" s="124"/>
      <c r="DX609" s="124"/>
      <c r="DY609" s="124"/>
      <c r="DZ609" s="124"/>
      <c r="EA609" s="124"/>
      <c r="EB609" s="124"/>
      <c r="EC609" s="124"/>
      <c r="ED609" s="124"/>
      <c r="EE609" s="124"/>
      <c r="EF609" s="124"/>
      <c r="EG609" s="124"/>
      <c r="EH609" s="124"/>
      <c r="EI609" s="124"/>
      <c r="EJ609" s="124"/>
      <c r="EK609" s="124"/>
      <c r="EL609" s="124"/>
      <c r="EM609" s="124"/>
      <c r="EN609" s="124"/>
      <c r="EO609" s="124"/>
      <c r="EP609" s="124"/>
      <c r="EQ609" s="124"/>
      <c r="ER609" s="124"/>
      <c r="ES609" s="124"/>
      <c r="ET609" s="124"/>
      <c r="EU609" s="124"/>
      <c r="EV609" s="124"/>
      <c r="EW609" s="124"/>
      <c r="EX609" s="124"/>
      <c r="EY609" s="124"/>
      <c r="EZ609" s="124"/>
      <c r="FA609" s="124"/>
      <c r="FB609" s="124"/>
      <c r="FC609" s="124"/>
      <c r="FD609" s="124"/>
      <c r="FE609" s="124"/>
      <c r="FF609" s="124"/>
      <c r="FG609" s="124"/>
      <c r="FH609" s="124"/>
      <c r="FI609" s="124"/>
      <c r="FJ609" s="124"/>
      <c r="FK609" s="124"/>
      <c r="FL609" s="124"/>
    </row>
    <row r="610" spans="1:168" s="31" customFormat="1" ht="25.5">
      <c r="A610" s="80">
        <v>239</v>
      </c>
      <c r="B610" s="101" t="s">
        <v>731</v>
      </c>
      <c r="C610" s="80">
        <v>0.2</v>
      </c>
      <c r="D610" s="101">
        <v>6000</v>
      </c>
      <c r="E610" s="80">
        <v>0.05</v>
      </c>
      <c r="F610" s="82">
        <f t="shared" si="19"/>
        <v>25</v>
      </c>
      <c r="G610" s="80">
        <v>0.05</v>
      </c>
      <c r="H610" s="82">
        <f t="shared" si="20"/>
        <v>25</v>
      </c>
      <c r="I610" s="80">
        <v>0.066</v>
      </c>
      <c r="J610" s="82">
        <f t="shared" si="18"/>
        <v>33</v>
      </c>
      <c r="K610" s="80"/>
      <c r="L610" s="101"/>
      <c r="M610" s="101"/>
      <c r="N610" s="80"/>
      <c r="O610" s="80"/>
      <c r="P610" s="80"/>
      <c r="Q610" s="80"/>
      <c r="R610" s="80"/>
      <c r="S610" s="80"/>
      <c r="T610" s="103"/>
      <c r="U610" s="80"/>
      <c r="V610" s="136"/>
      <c r="W610" s="136"/>
      <c r="X610" s="107"/>
      <c r="Y610" s="107"/>
      <c r="Z610" s="80"/>
      <c r="AA610" s="108"/>
      <c r="AB610" s="109"/>
      <c r="AC610" s="107"/>
      <c r="AD610" s="107"/>
      <c r="AE610" s="107"/>
      <c r="AF610" s="107"/>
      <c r="AG610" s="107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123"/>
      <c r="CT610" s="123"/>
      <c r="CU610" s="123"/>
      <c r="CV610" s="123"/>
      <c r="CW610" s="123"/>
      <c r="CX610" s="123"/>
      <c r="CY610" s="123"/>
      <c r="CZ610" s="124"/>
      <c r="DA610" s="124"/>
      <c r="DB610" s="124"/>
      <c r="DC610" s="124"/>
      <c r="DD610" s="124"/>
      <c r="DE610" s="124"/>
      <c r="DF610" s="124"/>
      <c r="DG610" s="124"/>
      <c r="DH610" s="124"/>
      <c r="DI610" s="124"/>
      <c r="DJ610" s="124"/>
      <c r="DK610" s="124"/>
      <c r="DL610" s="124"/>
      <c r="DM610" s="124"/>
      <c r="DN610" s="124"/>
      <c r="DO610" s="124"/>
      <c r="DP610" s="124"/>
      <c r="DQ610" s="124"/>
      <c r="DR610" s="124"/>
      <c r="DS610" s="124"/>
      <c r="DT610" s="124"/>
      <c r="DU610" s="124"/>
      <c r="DV610" s="124"/>
      <c r="DW610" s="124"/>
      <c r="DX610" s="124"/>
      <c r="DY610" s="124"/>
      <c r="DZ610" s="124"/>
      <c r="EA610" s="124"/>
      <c r="EB610" s="124"/>
      <c r="EC610" s="124"/>
      <c r="ED610" s="124"/>
      <c r="EE610" s="124"/>
      <c r="EF610" s="124"/>
      <c r="EG610" s="124"/>
      <c r="EH610" s="124"/>
      <c r="EI610" s="124"/>
      <c r="EJ610" s="124"/>
      <c r="EK610" s="124"/>
      <c r="EL610" s="124"/>
      <c r="EM610" s="124"/>
      <c r="EN610" s="124"/>
      <c r="EO610" s="124"/>
      <c r="EP610" s="124"/>
      <c r="EQ610" s="124"/>
      <c r="ER610" s="124"/>
      <c r="ES610" s="124"/>
      <c r="ET610" s="124"/>
      <c r="EU610" s="124"/>
      <c r="EV610" s="124"/>
      <c r="EW610" s="124"/>
      <c r="EX610" s="124"/>
      <c r="EY610" s="124"/>
      <c r="EZ610" s="124"/>
      <c r="FA610" s="124"/>
      <c r="FB610" s="124"/>
      <c r="FC610" s="124"/>
      <c r="FD610" s="124"/>
      <c r="FE610" s="124"/>
      <c r="FF610" s="124"/>
      <c r="FG610" s="124"/>
      <c r="FH610" s="124"/>
      <c r="FI610" s="124"/>
      <c r="FJ610" s="124"/>
      <c r="FK610" s="124"/>
      <c r="FL610" s="124"/>
    </row>
    <row r="611" spans="1:168" s="31" customFormat="1" ht="25.5">
      <c r="A611" s="80">
        <v>240</v>
      </c>
      <c r="B611" s="101" t="s">
        <v>732</v>
      </c>
      <c r="C611" s="80">
        <v>2.247</v>
      </c>
      <c r="D611" s="101">
        <v>16919.91</v>
      </c>
      <c r="E611" s="80">
        <v>0.561</v>
      </c>
      <c r="F611" s="82">
        <f t="shared" si="19"/>
        <v>24.966622162883848</v>
      </c>
      <c r="G611" s="80">
        <v>0.561</v>
      </c>
      <c r="H611" s="82">
        <f t="shared" si="20"/>
        <v>24.966622162883848</v>
      </c>
      <c r="I611" s="80">
        <v>0.74151</v>
      </c>
      <c r="J611" s="82">
        <f t="shared" si="18"/>
        <v>33</v>
      </c>
      <c r="K611" s="80"/>
      <c r="L611" s="101"/>
      <c r="M611" s="101"/>
      <c r="N611" s="80"/>
      <c r="O611" s="80"/>
      <c r="P611" s="80"/>
      <c r="Q611" s="80"/>
      <c r="R611" s="80"/>
      <c r="S611" s="80"/>
      <c r="T611" s="103"/>
      <c r="U611" s="80"/>
      <c r="V611" s="136"/>
      <c r="W611" s="136"/>
      <c r="X611" s="107"/>
      <c r="Y611" s="107"/>
      <c r="Z611" s="80"/>
      <c r="AA611" s="108"/>
      <c r="AB611" s="109"/>
      <c r="AC611" s="107"/>
      <c r="AD611" s="107"/>
      <c r="AE611" s="107"/>
      <c r="AF611" s="107"/>
      <c r="AG611" s="107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123"/>
      <c r="CT611" s="123"/>
      <c r="CU611" s="123"/>
      <c r="CV611" s="123"/>
      <c r="CW611" s="123"/>
      <c r="CX611" s="123"/>
      <c r="CY611" s="123"/>
      <c r="CZ611" s="124"/>
      <c r="DA611" s="124"/>
      <c r="DB611" s="124"/>
      <c r="DC611" s="124"/>
      <c r="DD611" s="124"/>
      <c r="DE611" s="124"/>
      <c r="DF611" s="124"/>
      <c r="DG611" s="124"/>
      <c r="DH611" s="124"/>
      <c r="DI611" s="124"/>
      <c r="DJ611" s="124"/>
      <c r="DK611" s="124"/>
      <c r="DL611" s="124"/>
      <c r="DM611" s="124"/>
      <c r="DN611" s="124"/>
      <c r="DO611" s="124"/>
      <c r="DP611" s="124"/>
      <c r="DQ611" s="124"/>
      <c r="DR611" s="124"/>
      <c r="DS611" s="124"/>
      <c r="DT611" s="124"/>
      <c r="DU611" s="124"/>
      <c r="DV611" s="124"/>
      <c r="DW611" s="124"/>
      <c r="DX611" s="124"/>
      <c r="DY611" s="124"/>
      <c r="DZ611" s="124"/>
      <c r="EA611" s="124"/>
      <c r="EB611" s="124"/>
      <c r="EC611" s="124"/>
      <c r="ED611" s="124"/>
      <c r="EE611" s="124"/>
      <c r="EF611" s="124"/>
      <c r="EG611" s="124"/>
      <c r="EH611" s="124"/>
      <c r="EI611" s="124"/>
      <c r="EJ611" s="124"/>
      <c r="EK611" s="124"/>
      <c r="EL611" s="124"/>
      <c r="EM611" s="124"/>
      <c r="EN611" s="124"/>
      <c r="EO611" s="124"/>
      <c r="EP611" s="124"/>
      <c r="EQ611" s="124"/>
      <c r="ER611" s="124"/>
      <c r="ES611" s="124"/>
      <c r="ET611" s="124"/>
      <c r="EU611" s="124"/>
      <c r="EV611" s="124"/>
      <c r="EW611" s="124"/>
      <c r="EX611" s="124"/>
      <c r="EY611" s="124"/>
      <c r="EZ611" s="124"/>
      <c r="FA611" s="124"/>
      <c r="FB611" s="124"/>
      <c r="FC611" s="124"/>
      <c r="FD611" s="124"/>
      <c r="FE611" s="124"/>
      <c r="FF611" s="124"/>
      <c r="FG611" s="124"/>
      <c r="FH611" s="124"/>
      <c r="FI611" s="124"/>
      <c r="FJ611" s="124"/>
      <c r="FK611" s="124"/>
      <c r="FL611" s="124"/>
    </row>
    <row r="612" spans="1:168" s="31" customFormat="1" ht="38.25">
      <c r="A612" s="80">
        <v>241</v>
      </c>
      <c r="B612" s="101" t="s">
        <v>733</v>
      </c>
      <c r="C612" s="80">
        <v>0.52</v>
      </c>
      <c r="D612" s="101">
        <v>8008</v>
      </c>
      <c r="E612" s="80">
        <v>0.13</v>
      </c>
      <c r="F612" s="82">
        <f t="shared" si="19"/>
        <v>25</v>
      </c>
      <c r="G612" s="80">
        <v>0.13</v>
      </c>
      <c r="H612" s="82">
        <f>G612/C612*100</f>
        <v>25</v>
      </c>
      <c r="I612" s="80">
        <v>0.1716</v>
      </c>
      <c r="J612" s="82">
        <f t="shared" si="18"/>
        <v>33</v>
      </c>
      <c r="K612" s="80"/>
      <c r="L612" s="101"/>
      <c r="M612" s="101"/>
      <c r="N612" s="80"/>
      <c r="O612" s="80"/>
      <c r="P612" s="80"/>
      <c r="Q612" s="80"/>
      <c r="R612" s="80"/>
      <c r="S612" s="80"/>
      <c r="T612" s="103"/>
      <c r="U612" s="80"/>
      <c r="V612" s="136"/>
      <c r="W612" s="136"/>
      <c r="X612" s="107"/>
      <c r="Y612" s="107"/>
      <c r="Z612" s="80"/>
      <c r="AA612" s="108"/>
      <c r="AB612" s="109"/>
      <c r="AC612" s="107"/>
      <c r="AD612" s="107"/>
      <c r="AE612" s="107"/>
      <c r="AF612" s="107"/>
      <c r="AG612" s="107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123"/>
      <c r="CT612" s="123"/>
      <c r="CU612" s="123"/>
      <c r="CV612" s="123"/>
      <c r="CW612" s="123"/>
      <c r="CX612" s="123"/>
      <c r="CY612" s="123"/>
      <c r="CZ612" s="124"/>
      <c r="DA612" s="124"/>
      <c r="DB612" s="124"/>
      <c r="DC612" s="124"/>
      <c r="DD612" s="124"/>
      <c r="DE612" s="124"/>
      <c r="DF612" s="124"/>
      <c r="DG612" s="124"/>
      <c r="DH612" s="124"/>
      <c r="DI612" s="124"/>
      <c r="DJ612" s="124"/>
      <c r="DK612" s="124"/>
      <c r="DL612" s="124"/>
      <c r="DM612" s="124"/>
      <c r="DN612" s="124"/>
      <c r="DO612" s="124"/>
      <c r="DP612" s="124"/>
      <c r="DQ612" s="124"/>
      <c r="DR612" s="124"/>
      <c r="DS612" s="124"/>
      <c r="DT612" s="124"/>
      <c r="DU612" s="124"/>
      <c r="DV612" s="124"/>
      <c r="DW612" s="124"/>
      <c r="DX612" s="124"/>
      <c r="DY612" s="124"/>
      <c r="DZ612" s="124"/>
      <c r="EA612" s="124"/>
      <c r="EB612" s="124"/>
      <c r="EC612" s="124"/>
      <c r="ED612" s="124"/>
      <c r="EE612" s="124"/>
      <c r="EF612" s="124"/>
      <c r="EG612" s="124"/>
      <c r="EH612" s="124"/>
      <c r="EI612" s="124"/>
      <c r="EJ612" s="124"/>
      <c r="EK612" s="124"/>
      <c r="EL612" s="124"/>
      <c r="EM612" s="124"/>
      <c r="EN612" s="124"/>
      <c r="EO612" s="124"/>
      <c r="EP612" s="124"/>
      <c r="EQ612" s="124"/>
      <c r="ER612" s="124"/>
      <c r="ES612" s="124"/>
      <c r="ET612" s="124"/>
      <c r="EU612" s="124"/>
      <c r="EV612" s="124"/>
      <c r="EW612" s="124"/>
      <c r="EX612" s="124"/>
      <c r="EY612" s="124"/>
      <c r="EZ612" s="124"/>
      <c r="FA612" s="124"/>
      <c r="FB612" s="124"/>
      <c r="FC612" s="124"/>
      <c r="FD612" s="124"/>
      <c r="FE612" s="124"/>
      <c r="FF612" s="124"/>
      <c r="FG612" s="124"/>
      <c r="FH612" s="124"/>
      <c r="FI612" s="124"/>
      <c r="FJ612" s="124"/>
      <c r="FK612" s="124"/>
      <c r="FL612" s="124"/>
    </row>
    <row r="613" spans="1:168" s="31" customFormat="1" ht="25.5">
      <c r="A613" s="80">
        <v>242</v>
      </c>
      <c r="B613" s="101" t="s">
        <v>734</v>
      </c>
      <c r="C613" s="80">
        <v>1.65</v>
      </c>
      <c r="D613" s="101">
        <v>27769.5</v>
      </c>
      <c r="E613" s="80">
        <v>0.412</v>
      </c>
      <c r="F613" s="82">
        <f t="shared" si="19"/>
        <v>24.96969696969697</v>
      </c>
      <c r="G613" s="80">
        <v>0.412</v>
      </c>
      <c r="H613" s="82">
        <f>G613/C613*100</f>
        <v>24.96969696969697</v>
      </c>
      <c r="I613" s="80">
        <v>0.5445</v>
      </c>
      <c r="J613" s="82">
        <f t="shared" si="18"/>
        <v>33</v>
      </c>
      <c r="K613" s="80"/>
      <c r="L613" s="101"/>
      <c r="M613" s="101"/>
      <c r="N613" s="80"/>
      <c r="O613" s="80"/>
      <c r="P613" s="80"/>
      <c r="Q613" s="80"/>
      <c r="R613" s="80"/>
      <c r="S613" s="80"/>
      <c r="T613" s="103"/>
      <c r="U613" s="80"/>
      <c r="V613" s="136"/>
      <c r="W613" s="136"/>
      <c r="X613" s="107"/>
      <c r="Y613" s="107"/>
      <c r="Z613" s="80"/>
      <c r="AA613" s="108"/>
      <c r="AB613" s="109"/>
      <c r="AC613" s="107"/>
      <c r="AD613" s="107"/>
      <c r="AE613" s="107"/>
      <c r="AF613" s="107"/>
      <c r="AG613" s="107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123"/>
      <c r="CT613" s="123"/>
      <c r="CU613" s="123"/>
      <c r="CV613" s="123"/>
      <c r="CW613" s="123"/>
      <c r="CX613" s="123"/>
      <c r="CY613" s="123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  <c r="EH613" s="124"/>
      <c r="EI613" s="124"/>
      <c r="EJ613" s="124"/>
      <c r="EK613" s="124"/>
      <c r="EL613" s="124"/>
      <c r="EM613" s="124"/>
      <c r="EN613" s="124"/>
      <c r="EO613" s="124"/>
      <c r="EP613" s="124"/>
      <c r="EQ613" s="124"/>
      <c r="ER613" s="124"/>
      <c r="ES613" s="124"/>
      <c r="ET613" s="124"/>
      <c r="EU613" s="124"/>
      <c r="EV613" s="124"/>
      <c r="EW613" s="124"/>
      <c r="EX613" s="124"/>
      <c r="EY613" s="124"/>
      <c r="EZ613" s="124"/>
      <c r="FA613" s="124"/>
      <c r="FB613" s="124"/>
      <c r="FC613" s="124"/>
      <c r="FD613" s="124"/>
      <c r="FE613" s="124"/>
      <c r="FF613" s="124"/>
      <c r="FG613" s="124"/>
      <c r="FH613" s="124"/>
      <c r="FI613" s="124"/>
      <c r="FJ613" s="124"/>
      <c r="FK613" s="124"/>
      <c r="FL613" s="124"/>
    </row>
    <row r="614" spans="1:168" s="31" customFormat="1" ht="25.5">
      <c r="A614" s="80">
        <v>243</v>
      </c>
      <c r="B614" s="101" t="s">
        <v>784</v>
      </c>
      <c r="C614" s="80">
        <v>0.795</v>
      </c>
      <c r="D614" s="101">
        <v>8498.55</v>
      </c>
      <c r="E614" s="80">
        <v>0.198</v>
      </c>
      <c r="F614" s="82">
        <f t="shared" si="19"/>
        <v>24.90566037735849</v>
      </c>
      <c r="G614" s="80">
        <v>0.198</v>
      </c>
      <c r="H614" s="82">
        <f>G614/C614*100</f>
        <v>24.90566037735849</v>
      </c>
      <c r="I614" s="80">
        <v>0.26235</v>
      </c>
      <c r="J614" s="82">
        <f t="shared" si="18"/>
        <v>33</v>
      </c>
      <c r="K614" s="80"/>
      <c r="L614" s="101"/>
      <c r="M614" s="101"/>
      <c r="N614" s="80"/>
      <c r="O614" s="80"/>
      <c r="P614" s="80"/>
      <c r="Q614" s="80"/>
      <c r="R614" s="80"/>
      <c r="S614" s="80"/>
      <c r="T614" s="103"/>
      <c r="U614" s="80"/>
      <c r="V614" s="136"/>
      <c r="W614" s="136"/>
      <c r="X614" s="107"/>
      <c r="Y614" s="107"/>
      <c r="Z614" s="80"/>
      <c r="AA614" s="108"/>
      <c r="AB614" s="109"/>
      <c r="AC614" s="107"/>
      <c r="AD614" s="107"/>
      <c r="AE614" s="107"/>
      <c r="AF614" s="107"/>
      <c r="AG614" s="107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123"/>
      <c r="CT614" s="123"/>
      <c r="CU614" s="123"/>
      <c r="CV614" s="123"/>
      <c r="CW614" s="123"/>
      <c r="CX614" s="123"/>
      <c r="CY614" s="123"/>
      <c r="CZ614" s="124"/>
      <c r="DA614" s="124"/>
      <c r="DB614" s="124"/>
      <c r="DC614" s="124"/>
      <c r="DD614" s="124"/>
      <c r="DE614" s="124"/>
      <c r="DF614" s="124"/>
      <c r="DG614" s="124"/>
      <c r="DH614" s="124"/>
      <c r="DI614" s="124"/>
      <c r="DJ614" s="124"/>
      <c r="DK614" s="124"/>
      <c r="DL614" s="124"/>
      <c r="DM614" s="124"/>
      <c r="DN614" s="124"/>
      <c r="DO614" s="124"/>
      <c r="DP614" s="124"/>
      <c r="DQ614" s="124"/>
      <c r="DR614" s="124"/>
      <c r="DS614" s="124"/>
      <c r="DT614" s="124"/>
      <c r="DU614" s="124"/>
      <c r="DV614" s="124"/>
      <c r="DW614" s="124"/>
      <c r="DX614" s="124"/>
      <c r="DY614" s="124"/>
      <c r="DZ614" s="124"/>
      <c r="EA614" s="124"/>
      <c r="EB614" s="124"/>
      <c r="EC614" s="124"/>
      <c r="ED614" s="124"/>
      <c r="EE614" s="124"/>
      <c r="EF614" s="124"/>
      <c r="EG614" s="124"/>
      <c r="EH614" s="124"/>
      <c r="EI614" s="124"/>
      <c r="EJ614" s="124"/>
      <c r="EK614" s="124"/>
      <c r="EL614" s="124"/>
      <c r="EM614" s="124"/>
      <c r="EN614" s="124"/>
      <c r="EO614" s="124"/>
      <c r="EP614" s="124"/>
      <c r="EQ614" s="124"/>
      <c r="ER614" s="124"/>
      <c r="ES614" s="124"/>
      <c r="ET614" s="124"/>
      <c r="EU614" s="124"/>
      <c r="EV614" s="124"/>
      <c r="EW614" s="124"/>
      <c r="EX614" s="124"/>
      <c r="EY614" s="124"/>
      <c r="EZ614" s="124"/>
      <c r="FA614" s="124"/>
      <c r="FB614" s="124"/>
      <c r="FC614" s="124"/>
      <c r="FD614" s="124"/>
      <c r="FE614" s="124"/>
      <c r="FF614" s="124"/>
      <c r="FG614" s="124"/>
      <c r="FH614" s="124"/>
      <c r="FI614" s="124"/>
      <c r="FJ614" s="124"/>
      <c r="FK614" s="124"/>
      <c r="FL614" s="124"/>
    </row>
    <row r="615" spans="1:168" s="31" customFormat="1" ht="12.75">
      <c r="A615" s="80">
        <v>244</v>
      </c>
      <c r="B615" s="101" t="s">
        <v>785</v>
      </c>
      <c r="C615" s="80">
        <v>4.357</v>
      </c>
      <c r="D615" s="111">
        <v>16469.46</v>
      </c>
      <c r="E615" s="80">
        <v>1.09</v>
      </c>
      <c r="F615" s="82">
        <f t="shared" si="19"/>
        <v>25.017213679137022</v>
      </c>
      <c r="G615" s="80">
        <v>1.09</v>
      </c>
      <c r="H615" s="82">
        <f>G615/C615*100</f>
        <v>25.017213679137022</v>
      </c>
      <c r="I615" s="80">
        <v>1.43781</v>
      </c>
      <c r="J615" s="82">
        <f t="shared" si="18"/>
        <v>33</v>
      </c>
      <c r="K615" s="80"/>
      <c r="L615" s="111"/>
      <c r="M615" s="101"/>
      <c r="N615" s="80"/>
      <c r="O615" s="80"/>
      <c r="P615" s="80"/>
      <c r="Q615" s="80"/>
      <c r="R615" s="80"/>
      <c r="S615" s="80"/>
      <c r="T615" s="103"/>
      <c r="U615" s="80"/>
      <c r="V615" s="136"/>
      <c r="W615" s="136"/>
      <c r="X615" s="107"/>
      <c r="Y615" s="107"/>
      <c r="Z615" s="80"/>
      <c r="AA615" s="108"/>
      <c r="AB615" s="109"/>
      <c r="AC615" s="107"/>
      <c r="AD615" s="107"/>
      <c r="AE615" s="107"/>
      <c r="AF615" s="107"/>
      <c r="AG615" s="107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123"/>
      <c r="CT615" s="123"/>
      <c r="CU615" s="123"/>
      <c r="CV615" s="123"/>
      <c r="CW615" s="123"/>
      <c r="CX615" s="123"/>
      <c r="CY615" s="123"/>
      <c r="CZ615" s="124"/>
      <c r="DA615" s="124"/>
      <c r="DB615" s="124"/>
      <c r="DC615" s="124"/>
      <c r="DD615" s="124"/>
      <c r="DE615" s="124"/>
      <c r="DF615" s="124"/>
      <c r="DG615" s="124"/>
      <c r="DH615" s="124"/>
      <c r="DI615" s="124"/>
      <c r="DJ615" s="124"/>
      <c r="DK615" s="124"/>
      <c r="DL615" s="124"/>
      <c r="DM615" s="124"/>
      <c r="DN615" s="124"/>
      <c r="DO615" s="124"/>
      <c r="DP615" s="124"/>
      <c r="DQ615" s="124"/>
      <c r="DR615" s="124"/>
      <c r="DS615" s="124"/>
      <c r="DT615" s="124"/>
      <c r="DU615" s="124"/>
      <c r="DV615" s="124"/>
      <c r="DW615" s="124"/>
      <c r="DX615" s="124"/>
      <c r="DY615" s="124"/>
      <c r="DZ615" s="124"/>
      <c r="EA615" s="124"/>
      <c r="EB615" s="124"/>
      <c r="EC615" s="124"/>
      <c r="ED615" s="124"/>
      <c r="EE615" s="124"/>
      <c r="EF615" s="124"/>
      <c r="EG615" s="124"/>
      <c r="EH615" s="124"/>
      <c r="EI615" s="124"/>
      <c r="EJ615" s="124"/>
      <c r="EK615" s="124"/>
      <c r="EL615" s="124"/>
      <c r="EM615" s="124"/>
      <c r="EN615" s="124"/>
      <c r="EO615" s="124"/>
      <c r="EP615" s="124"/>
      <c r="EQ615" s="124"/>
      <c r="ER615" s="124"/>
      <c r="ES615" s="124"/>
      <c r="ET615" s="124"/>
      <c r="EU615" s="124"/>
      <c r="EV615" s="124"/>
      <c r="EW615" s="124"/>
      <c r="EX615" s="124"/>
      <c r="EY615" s="124"/>
      <c r="EZ615" s="124"/>
      <c r="FA615" s="124"/>
      <c r="FB615" s="124"/>
      <c r="FC615" s="124"/>
      <c r="FD615" s="124"/>
      <c r="FE615" s="124"/>
      <c r="FF615" s="124"/>
      <c r="FG615" s="124"/>
      <c r="FH615" s="124"/>
      <c r="FI615" s="124"/>
      <c r="FJ615" s="124"/>
      <c r="FK615" s="124"/>
      <c r="FL615" s="124"/>
    </row>
    <row r="616" spans="1:168" s="31" customFormat="1" ht="25.5">
      <c r="A616" s="80">
        <v>245</v>
      </c>
      <c r="B616" s="101" t="s">
        <v>786</v>
      </c>
      <c r="C616" s="80">
        <v>0</v>
      </c>
      <c r="D616" s="111">
        <v>0</v>
      </c>
      <c r="E616" s="80">
        <v>0</v>
      </c>
      <c r="F616" s="82">
        <v>0</v>
      </c>
      <c r="G616" s="80">
        <v>0</v>
      </c>
      <c r="H616" s="82">
        <v>0</v>
      </c>
      <c r="I616" s="80">
        <v>0</v>
      </c>
      <c r="J616" s="82">
        <v>0</v>
      </c>
      <c r="K616" s="80"/>
      <c r="L616" s="111"/>
      <c r="M616" s="101"/>
      <c r="N616" s="80"/>
      <c r="O616" s="80"/>
      <c r="P616" s="80"/>
      <c r="Q616" s="80"/>
      <c r="R616" s="80"/>
      <c r="S616" s="80"/>
      <c r="T616" s="103"/>
      <c r="U616" s="80"/>
      <c r="V616" s="136"/>
      <c r="W616" s="136"/>
      <c r="X616" s="107"/>
      <c r="Y616" s="107"/>
      <c r="Z616" s="80"/>
      <c r="AA616" s="108"/>
      <c r="AB616" s="109"/>
      <c r="AC616" s="107"/>
      <c r="AD616" s="107"/>
      <c r="AE616" s="107"/>
      <c r="AF616" s="107"/>
      <c r="AG616" s="107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123"/>
      <c r="CT616" s="123"/>
      <c r="CU616" s="123"/>
      <c r="CV616" s="123"/>
      <c r="CW616" s="123"/>
      <c r="CX616" s="123"/>
      <c r="CY616" s="123"/>
      <c r="CZ616" s="124"/>
      <c r="DA616" s="124"/>
      <c r="DB616" s="124"/>
      <c r="DC616" s="124"/>
      <c r="DD616" s="124"/>
      <c r="DE616" s="124"/>
      <c r="DF616" s="124"/>
      <c r="DG616" s="124"/>
      <c r="DH616" s="124"/>
      <c r="DI616" s="124"/>
      <c r="DJ616" s="124"/>
      <c r="DK616" s="124"/>
      <c r="DL616" s="124"/>
      <c r="DM616" s="124"/>
      <c r="DN616" s="124"/>
      <c r="DO616" s="124"/>
      <c r="DP616" s="124"/>
      <c r="DQ616" s="124"/>
      <c r="DR616" s="124"/>
      <c r="DS616" s="124"/>
      <c r="DT616" s="124"/>
      <c r="DU616" s="124"/>
      <c r="DV616" s="124"/>
      <c r="DW616" s="124"/>
      <c r="DX616" s="124"/>
      <c r="DY616" s="124"/>
      <c r="DZ616" s="124"/>
      <c r="EA616" s="124"/>
      <c r="EB616" s="124"/>
      <c r="EC616" s="124"/>
      <c r="ED616" s="124"/>
      <c r="EE616" s="124"/>
      <c r="EF616" s="124"/>
      <c r="EG616" s="124"/>
      <c r="EH616" s="124"/>
      <c r="EI616" s="124"/>
      <c r="EJ616" s="124"/>
      <c r="EK616" s="124"/>
      <c r="EL616" s="124"/>
      <c r="EM616" s="124"/>
      <c r="EN616" s="124"/>
      <c r="EO616" s="124"/>
      <c r="EP616" s="124"/>
      <c r="EQ616" s="124"/>
      <c r="ER616" s="124"/>
      <c r="ES616" s="124"/>
      <c r="ET616" s="124"/>
      <c r="EU616" s="124"/>
      <c r="EV616" s="124"/>
      <c r="EW616" s="124"/>
      <c r="EX616" s="124"/>
      <c r="EY616" s="124"/>
      <c r="EZ616" s="124"/>
      <c r="FA616" s="124"/>
      <c r="FB616" s="124"/>
      <c r="FC616" s="124"/>
      <c r="FD616" s="124"/>
      <c r="FE616" s="124"/>
      <c r="FF616" s="124"/>
      <c r="FG616" s="124"/>
      <c r="FH616" s="124"/>
      <c r="FI616" s="124"/>
      <c r="FJ616" s="124"/>
      <c r="FK616" s="124"/>
      <c r="FL616" s="124"/>
    </row>
    <row r="617" spans="1:168" s="31" customFormat="1" ht="25.5">
      <c r="A617" s="80">
        <v>246</v>
      </c>
      <c r="B617" s="101" t="s">
        <v>787</v>
      </c>
      <c r="C617" s="80">
        <v>0</v>
      </c>
      <c r="D617" s="111">
        <v>0</v>
      </c>
      <c r="E617" s="80">
        <f>C617*F617/100</f>
        <v>0</v>
      </c>
      <c r="F617" s="82">
        <v>0</v>
      </c>
      <c r="G617" s="80">
        <f>E617*H617/100</f>
        <v>0</v>
      </c>
      <c r="H617" s="82">
        <v>0</v>
      </c>
      <c r="I617" s="80">
        <v>0</v>
      </c>
      <c r="J617" s="82">
        <v>0</v>
      </c>
      <c r="K617" s="80"/>
      <c r="L617" s="111"/>
      <c r="M617" s="101"/>
      <c r="N617" s="80"/>
      <c r="O617" s="80"/>
      <c r="P617" s="80"/>
      <c r="Q617" s="80"/>
      <c r="R617" s="80"/>
      <c r="S617" s="80"/>
      <c r="T617" s="103"/>
      <c r="U617" s="80"/>
      <c r="V617" s="136"/>
      <c r="W617" s="136"/>
      <c r="X617" s="107"/>
      <c r="Y617" s="107"/>
      <c r="Z617" s="80"/>
      <c r="AA617" s="108"/>
      <c r="AB617" s="109"/>
      <c r="AC617" s="107"/>
      <c r="AD617" s="107"/>
      <c r="AE617" s="107"/>
      <c r="AF617" s="107"/>
      <c r="AG617" s="107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123"/>
      <c r="CT617" s="123"/>
      <c r="CU617" s="123"/>
      <c r="CV617" s="123"/>
      <c r="CW617" s="123"/>
      <c r="CX617" s="123"/>
      <c r="CY617" s="123"/>
      <c r="CZ617" s="124"/>
      <c r="DA617" s="124"/>
      <c r="DB617" s="124"/>
      <c r="DC617" s="124"/>
      <c r="DD617" s="124"/>
      <c r="DE617" s="124"/>
      <c r="DF617" s="124"/>
      <c r="DG617" s="124"/>
      <c r="DH617" s="124"/>
      <c r="DI617" s="124"/>
      <c r="DJ617" s="124"/>
      <c r="DK617" s="124"/>
      <c r="DL617" s="124"/>
      <c r="DM617" s="124"/>
      <c r="DN617" s="124"/>
      <c r="DO617" s="124"/>
      <c r="DP617" s="124"/>
      <c r="DQ617" s="124"/>
      <c r="DR617" s="124"/>
      <c r="DS617" s="124"/>
      <c r="DT617" s="124"/>
      <c r="DU617" s="124"/>
      <c r="DV617" s="124"/>
      <c r="DW617" s="124"/>
      <c r="DX617" s="124"/>
      <c r="DY617" s="124"/>
      <c r="DZ617" s="124"/>
      <c r="EA617" s="124"/>
      <c r="EB617" s="124"/>
      <c r="EC617" s="124"/>
      <c r="ED617" s="124"/>
      <c r="EE617" s="124"/>
      <c r="EF617" s="124"/>
      <c r="EG617" s="124"/>
      <c r="EH617" s="124"/>
      <c r="EI617" s="124"/>
      <c r="EJ617" s="124"/>
      <c r="EK617" s="124"/>
      <c r="EL617" s="124"/>
      <c r="EM617" s="124"/>
      <c r="EN617" s="124"/>
      <c r="EO617" s="124"/>
      <c r="EP617" s="124"/>
      <c r="EQ617" s="124"/>
      <c r="ER617" s="124"/>
      <c r="ES617" s="124"/>
      <c r="ET617" s="124"/>
      <c r="EU617" s="124"/>
      <c r="EV617" s="124"/>
      <c r="EW617" s="124"/>
      <c r="EX617" s="124"/>
      <c r="EY617" s="124"/>
      <c r="EZ617" s="124"/>
      <c r="FA617" s="124"/>
      <c r="FB617" s="124"/>
      <c r="FC617" s="124"/>
      <c r="FD617" s="124"/>
      <c r="FE617" s="124"/>
      <c r="FF617" s="124"/>
      <c r="FG617" s="124"/>
      <c r="FH617" s="124"/>
      <c r="FI617" s="124"/>
      <c r="FJ617" s="124"/>
      <c r="FK617" s="124"/>
      <c r="FL617" s="124"/>
    </row>
    <row r="618" spans="1:168" s="31" customFormat="1" ht="25.5">
      <c r="A618" s="80">
        <v>247</v>
      </c>
      <c r="B618" s="101" t="s">
        <v>788</v>
      </c>
      <c r="C618" s="80">
        <v>0.28</v>
      </c>
      <c r="D618" s="101">
        <v>5432</v>
      </c>
      <c r="E618" s="80">
        <v>0.07</v>
      </c>
      <c r="F618" s="82">
        <f aca="true" t="shared" si="21" ref="F618:F681">E618/C618*100</f>
        <v>25</v>
      </c>
      <c r="G618" s="80">
        <v>0.07</v>
      </c>
      <c r="H618" s="82">
        <f aca="true" t="shared" si="22" ref="H618:H681">G618/C618*100</f>
        <v>25</v>
      </c>
      <c r="I618" s="80">
        <v>0.0924</v>
      </c>
      <c r="J618" s="82">
        <f t="shared" si="18"/>
        <v>32.99999999999999</v>
      </c>
      <c r="K618" s="80"/>
      <c r="L618" s="101"/>
      <c r="M618" s="101"/>
      <c r="N618" s="80"/>
      <c r="O618" s="80"/>
      <c r="P618" s="80"/>
      <c r="Q618" s="80"/>
      <c r="R618" s="80"/>
      <c r="S618" s="80"/>
      <c r="T618" s="103"/>
      <c r="U618" s="80"/>
      <c r="V618" s="136"/>
      <c r="W618" s="136"/>
      <c r="X618" s="107"/>
      <c r="Y618" s="107"/>
      <c r="Z618" s="80"/>
      <c r="AA618" s="108"/>
      <c r="AB618" s="109"/>
      <c r="AC618" s="107"/>
      <c r="AD618" s="107"/>
      <c r="AE618" s="107"/>
      <c r="AF618" s="107"/>
      <c r="AG618" s="107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123"/>
      <c r="CT618" s="123"/>
      <c r="CU618" s="123"/>
      <c r="CV618" s="123"/>
      <c r="CW618" s="123"/>
      <c r="CX618" s="123"/>
      <c r="CY618" s="123"/>
      <c r="CZ618" s="124"/>
      <c r="DA618" s="124"/>
      <c r="DB618" s="124"/>
      <c r="DC618" s="124"/>
      <c r="DD618" s="124"/>
      <c r="DE618" s="124"/>
      <c r="DF618" s="124"/>
      <c r="DG618" s="124"/>
      <c r="DH618" s="124"/>
      <c r="DI618" s="124"/>
      <c r="DJ618" s="124"/>
      <c r="DK618" s="124"/>
      <c r="DL618" s="124"/>
      <c r="DM618" s="124"/>
      <c r="DN618" s="124"/>
      <c r="DO618" s="124"/>
      <c r="DP618" s="124"/>
      <c r="DQ618" s="124"/>
      <c r="DR618" s="124"/>
      <c r="DS618" s="124"/>
      <c r="DT618" s="124"/>
      <c r="DU618" s="124"/>
      <c r="DV618" s="124"/>
      <c r="DW618" s="124"/>
      <c r="DX618" s="124"/>
      <c r="DY618" s="124"/>
      <c r="DZ618" s="124"/>
      <c r="EA618" s="124"/>
      <c r="EB618" s="124"/>
      <c r="EC618" s="124"/>
      <c r="ED618" s="124"/>
      <c r="EE618" s="124"/>
      <c r="EF618" s="124"/>
      <c r="EG618" s="124"/>
      <c r="EH618" s="124"/>
      <c r="EI618" s="124"/>
      <c r="EJ618" s="124"/>
      <c r="EK618" s="124"/>
      <c r="EL618" s="124"/>
      <c r="EM618" s="124"/>
      <c r="EN618" s="124"/>
      <c r="EO618" s="124"/>
      <c r="EP618" s="124"/>
      <c r="EQ618" s="124"/>
      <c r="ER618" s="124"/>
      <c r="ES618" s="124"/>
      <c r="ET618" s="124"/>
      <c r="EU618" s="124"/>
      <c r="EV618" s="124"/>
      <c r="EW618" s="124"/>
      <c r="EX618" s="124"/>
      <c r="EY618" s="124"/>
      <c r="EZ618" s="124"/>
      <c r="FA618" s="124"/>
      <c r="FB618" s="124"/>
      <c r="FC618" s="124"/>
      <c r="FD618" s="124"/>
      <c r="FE618" s="124"/>
      <c r="FF618" s="124"/>
      <c r="FG618" s="124"/>
      <c r="FH618" s="124"/>
      <c r="FI618" s="124"/>
      <c r="FJ618" s="124"/>
      <c r="FK618" s="124"/>
      <c r="FL618" s="124"/>
    </row>
    <row r="619" spans="1:168" s="31" customFormat="1" ht="25.5">
      <c r="A619" s="80">
        <v>248</v>
      </c>
      <c r="B619" s="101" t="s">
        <v>789</v>
      </c>
      <c r="C619" s="80">
        <v>0.37</v>
      </c>
      <c r="D619" s="101">
        <v>11100</v>
      </c>
      <c r="E619" s="80">
        <v>0.092</v>
      </c>
      <c r="F619" s="82">
        <f t="shared" si="21"/>
        <v>24.864864864864863</v>
      </c>
      <c r="G619" s="80">
        <v>0.092</v>
      </c>
      <c r="H619" s="82">
        <f t="shared" si="22"/>
        <v>24.864864864864863</v>
      </c>
      <c r="I619" s="80">
        <v>0.12209999999999999</v>
      </c>
      <c r="J619" s="82">
        <f t="shared" si="18"/>
        <v>32.99999999999999</v>
      </c>
      <c r="K619" s="80"/>
      <c r="L619" s="101"/>
      <c r="M619" s="101"/>
      <c r="N619" s="80"/>
      <c r="O619" s="80"/>
      <c r="P619" s="80"/>
      <c r="Q619" s="80"/>
      <c r="R619" s="80"/>
      <c r="S619" s="80"/>
      <c r="T619" s="103"/>
      <c r="U619" s="80"/>
      <c r="V619" s="136"/>
      <c r="W619" s="136"/>
      <c r="X619" s="107"/>
      <c r="Y619" s="107"/>
      <c r="Z619" s="80"/>
      <c r="AA619" s="108"/>
      <c r="AB619" s="109"/>
      <c r="AC619" s="107"/>
      <c r="AD619" s="107"/>
      <c r="AE619" s="107"/>
      <c r="AF619" s="107"/>
      <c r="AG619" s="107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123"/>
      <c r="CT619" s="123"/>
      <c r="CU619" s="123"/>
      <c r="CV619" s="123"/>
      <c r="CW619" s="123"/>
      <c r="CX619" s="123"/>
      <c r="CY619" s="123"/>
      <c r="CZ619" s="124"/>
      <c r="DA619" s="124"/>
      <c r="DB619" s="124"/>
      <c r="DC619" s="124"/>
      <c r="DD619" s="124"/>
      <c r="DE619" s="124"/>
      <c r="DF619" s="124"/>
      <c r="DG619" s="124"/>
      <c r="DH619" s="124"/>
      <c r="DI619" s="124"/>
      <c r="DJ619" s="124"/>
      <c r="DK619" s="124"/>
      <c r="DL619" s="124"/>
      <c r="DM619" s="124"/>
      <c r="DN619" s="124"/>
      <c r="DO619" s="124"/>
      <c r="DP619" s="124"/>
      <c r="DQ619" s="124"/>
      <c r="DR619" s="124"/>
      <c r="DS619" s="124"/>
      <c r="DT619" s="124"/>
      <c r="DU619" s="124"/>
      <c r="DV619" s="124"/>
      <c r="DW619" s="124"/>
      <c r="DX619" s="124"/>
      <c r="DY619" s="124"/>
      <c r="DZ619" s="124"/>
      <c r="EA619" s="124"/>
      <c r="EB619" s="124"/>
      <c r="EC619" s="124"/>
      <c r="ED619" s="124"/>
      <c r="EE619" s="124"/>
      <c r="EF619" s="124"/>
      <c r="EG619" s="124"/>
      <c r="EH619" s="124"/>
      <c r="EI619" s="124"/>
      <c r="EJ619" s="124"/>
      <c r="EK619" s="124"/>
      <c r="EL619" s="124"/>
      <c r="EM619" s="124"/>
      <c r="EN619" s="124"/>
      <c r="EO619" s="124"/>
      <c r="EP619" s="124"/>
      <c r="EQ619" s="124"/>
      <c r="ER619" s="124"/>
      <c r="ES619" s="124"/>
      <c r="ET619" s="124"/>
      <c r="EU619" s="124"/>
      <c r="EV619" s="124"/>
      <c r="EW619" s="124"/>
      <c r="EX619" s="124"/>
      <c r="EY619" s="124"/>
      <c r="EZ619" s="124"/>
      <c r="FA619" s="124"/>
      <c r="FB619" s="124"/>
      <c r="FC619" s="124"/>
      <c r="FD619" s="124"/>
      <c r="FE619" s="124"/>
      <c r="FF619" s="124"/>
      <c r="FG619" s="124"/>
      <c r="FH619" s="124"/>
      <c r="FI619" s="124"/>
      <c r="FJ619" s="124"/>
      <c r="FK619" s="124"/>
      <c r="FL619" s="124"/>
    </row>
    <row r="620" spans="1:168" s="31" customFormat="1" ht="25.5">
      <c r="A620" s="80">
        <v>249</v>
      </c>
      <c r="B620" s="101" t="s">
        <v>790</v>
      </c>
      <c r="C620" s="80">
        <v>0.3</v>
      </c>
      <c r="D620" s="101">
        <v>5850</v>
      </c>
      <c r="E620" s="80">
        <v>0.075</v>
      </c>
      <c r="F620" s="82">
        <f t="shared" si="21"/>
        <v>25</v>
      </c>
      <c r="G620" s="80">
        <v>0.075</v>
      </c>
      <c r="H620" s="82">
        <f t="shared" si="22"/>
        <v>25</v>
      </c>
      <c r="I620" s="80">
        <v>0.099</v>
      </c>
      <c r="J620" s="82">
        <f t="shared" si="18"/>
        <v>33</v>
      </c>
      <c r="K620" s="80"/>
      <c r="L620" s="101"/>
      <c r="M620" s="101"/>
      <c r="N620" s="80"/>
      <c r="O620" s="80"/>
      <c r="P620" s="80"/>
      <c r="Q620" s="80"/>
      <c r="R620" s="80"/>
      <c r="S620" s="80"/>
      <c r="T620" s="103"/>
      <c r="U620" s="80"/>
      <c r="V620" s="136"/>
      <c r="W620" s="136"/>
      <c r="X620" s="107"/>
      <c r="Y620" s="107"/>
      <c r="Z620" s="80"/>
      <c r="AA620" s="108"/>
      <c r="AB620" s="109"/>
      <c r="AC620" s="107"/>
      <c r="AD620" s="107"/>
      <c r="AE620" s="107"/>
      <c r="AF620" s="107"/>
      <c r="AG620" s="107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123"/>
      <c r="CT620" s="123"/>
      <c r="CU620" s="123"/>
      <c r="CV620" s="123"/>
      <c r="CW620" s="123"/>
      <c r="CX620" s="123"/>
      <c r="CY620" s="123"/>
      <c r="CZ620" s="124"/>
      <c r="DA620" s="124"/>
      <c r="DB620" s="124"/>
      <c r="DC620" s="124"/>
      <c r="DD620" s="124"/>
      <c r="DE620" s="124"/>
      <c r="DF620" s="124"/>
      <c r="DG620" s="124"/>
      <c r="DH620" s="124"/>
      <c r="DI620" s="124"/>
      <c r="DJ620" s="124"/>
      <c r="DK620" s="124"/>
      <c r="DL620" s="124"/>
      <c r="DM620" s="124"/>
      <c r="DN620" s="124"/>
      <c r="DO620" s="124"/>
      <c r="DP620" s="124"/>
      <c r="DQ620" s="124"/>
      <c r="DR620" s="124"/>
      <c r="DS620" s="124"/>
      <c r="DT620" s="124"/>
      <c r="DU620" s="124"/>
      <c r="DV620" s="124"/>
      <c r="DW620" s="124"/>
      <c r="DX620" s="124"/>
      <c r="DY620" s="124"/>
      <c r="DZ620" s="124"/>
      <c r="EA620" s="124"/>
      <c r="EB620" s="124"/>
      <c r="EC620" s="124"/>
      <c r="ED620" s="124"/>
      <c r="EE620" s="124"/>
      <c r="EF620" s="124"/>
      <c r="EG620" s="124"/>
      <c r="EH620" s="124"/>
      <c r="EI620" s="124"/>
      <c r="EJ620" s="124"/>
      <c r="EK620" s="124"/>
      <c r="EL620" s="124"/>
      <c r="EM620" s="124"/>
      <c r="EN620" s="124"/>
      <c r="EO620" s="124"/>
      <c r="EP620" s="124"/>
      <c r="EQ620" s="124"/>
      <c r="ER620" s="124"/>
      <c r="ES620" s="124"/>
      <c r="ET620" s="124"/>
      <c r="EU620" s="124"/>
      <c r="EV620" s="124"/>
      <c r="EW620" s="124"/>
      <c r="EX620" s="124"/>
      <c r="EY620" s="124"/>
      <c r="EZ620" s="124"/>
      <c r="FA620" s="124"/>
      <c r="FB620" s="124"/>
      <c r="FC620" s="124"/>
      <c r="FD620" s="124"/>
      <c r="FE620" s="124"/>
      <c r="FF620" s="124"/>
      <c r="FG620" s="124"/>
      <c r="FH620" s="124"/>
      <c r="FI620" s="124"/>
      <c r="FJ620" s="124"/>
      <c r="FK620" s="124"/>
      <c r="FL620" s="124"/>
    </row>
    <row r="621" spans="1:168" s="31" customFormat="1" ht="38.25">
      <c r="A621" s="80">
        <v>250</v>
      </c>
      <c r="B621" s="101" t="s">
        <v>791</v>
      </c>
      <c r="C621" s="80">
        <v>0.741</v>
      </c>
      <c r="D621" s="101">
        <v>22415.25</v>
      </c>
      <c r="E621" s="80">
        <v>0.185</v>
      </c>
      <c r="F621" s="82">
        <f t="shared" si="21"/>
        <v>24.966261808367072</v>
      </c>
      <c r="G621" s="80">
        <v>0.185</v>
      </c>
      <c r="H621" s="82">
        <f t="shared" si="22"/>
        <v>24.966261808367072</v>
      </c>
      <c r="I621" s="80">
        <v>0.24453</v>
      </c>
      <c r="J621" s="82">
        <f t="shared" si="18"/>
        <v>33</v>
      </c>
      <c r="K621" s="80"/>
      <c r="L621" s="101"/>
      <c r="M621" s="101"/>
      <c r="N621" s="80"/>
      <c r="O621" s="80"/>
      <c r="P621" s="80"/>
      <c r="Q621" s="80"/>
      <c r="R621" s="80"/>
      <c r="S621" s="80"/>
      <c r="T621" s="103"/>
      <c r="U621" s="80"/>
      <c r="V621" s="136"/>
      <c r="W621" s="136"/>
      <c r="X621" s="107"/>
      <c r="Y621" s="107"/>
      <c r="Z621" s="80"/>
      <c r="AA621" s="108"/>
      <c r="AB621" s="109"/>
      <c r="AC621" s="107"/>
      <c r="AD621" s="107"/>
      <c r="AE621" s="107"/>
      <c r="AF621" s="107"/>
      <c r="AG621" s="107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123"/>
      <c r="CT621" s="123"/>
      <c r="CU621" s="123"/>
      <c r="CV621" s="123"/>
      <c r="CW621" s="123"/>
      <c r="CX621" s="123"/>
      <c r="CY621" s="123"/>
      <c r="CZ621" s="124"/>
      <c r="DA621" s="124"/>
      <c r="DB621" s="124"/>
      <c r="DC621" s="124"/>
      <c r="DD621" s="124"/>
      <c r="DE621" s="124"/>
      <c r="DF621" s="124"/>
      <c r="DG621" s="124"/>
      <c r="DH621" s="124"/>
      <c r="DI621" s="124"/>
      <c r="DJ621" s="124"/>
      <c r="DK621" s="124"/>
      <c r="DL621" s="124"/>
      <c r="DM621" s="124"/>
      <c r="DN621" s="124"/>
      <c r="DO621" s="124"/>
      <c r="DP621" s="124"/>
      <c r="DQ621" s="124"/>
      <c r="DR621" s="124"/>
      <c r="DS621" s="124"/>
      <c r="DT621" s="124"/>
      <c r="DU621" s="124"/>
      <c r="DV621" s="124"/>
      <c r="DW621" s="124"/>
      <c r="DX621" s="124"/>
      <c r="DY621" s="124"/>
      <c r="DZ621" s="124"/>
      <c r="EA621" s="124"/>
      <c r="EB621" s="124"/>
      <c r="EC621" s="124"/>
      <c r="ED621" s="124"/>
      <c r="EE621" s="124"/>
      <c r="EF621" s="124"/>
      <c r="EG621" s="124"/>
      <c r="EH621" s="124"/>
      <c r="EI621" s="124"/>
      <c r="EJ621" s="124"/>
      <c r="EK621" s="124"/>
      <c r="EL621" s="124"/>
      <c r="EM621" s="124"/>
      <c r="EN621" s="124"/>
      <c r="EO621" s="124"/>
      <c r="EP621" s="124"/>
      <c r="EQ621" s="124"/>
      <c r="ER621" s="124"/>
      <c r="ES621" s="124"/>
      <c r="ET621" s="124"/>
      <c r="EU621" s="124"/>
      <c r="EV621" s="124"/>
      <c r="EW621" s="124"/>
      <c r="EX621" s="124"/>
      <c r="EY621" s="124"/>
      <c r="EZ621" s="124"/>
      <c r="FA621" s="124"/>
      <c r="FB621" s="124"/>
      <c r="FC621" s="124"/>
      <c r="FD621" s="124"/>
      <c r="FE621" s="124"/>
      <c r="FF621" s="124"/>
      <c r="FG621" s="124"/>
      <c r="FH621" s="124"/>
      <c r="FI621" s="124"/>
      <c r="FJ621" s="124"/>
      <c r="FK621" s="124"/>
      <c r="FL621" s="124"/>
    </row>
    <row r="622" spans="1:168" s="31" customFormat="1" ht="25.5">
      <c r="A622" s="80">
        <v>251</v>
      </c>
      <c r="B622" s="101" t="s">
        <v>792</v>
      </c>
      <c r="C622" s="80">
        <v>0.159</v>
      </c>
      <c r="D622" s="101">
        <v>2585.34</v>
      </c>
      <c r="E622" s="80">
        <v>0.039</v>
      </c>
      <c r="F622" s="82">
        <f t="shared" si="21"/>
        <v>24.528301886792452</v>
      </c>
      <c r="G622" s="80">
        <v>0.039</v>
      </c>
      <c r="H622" s="82">
        <f t="shared" si="22"/>
        <v>24.528301886792452</v>
      </c>
      <c r="I622" s="80">
        <v>0.052469999999999996</v>
      </c>
      <c r="J622" s="82">
        <f t="shared" si="18"/>
        <v>32.99999999999999</v>
      </c>
      <c r="K622" s="80"/>
      <c r="L622" s="101"/>
      <c r="M622" s="101"/>
      <c r="N622" s="80"/>
      <c r="O622" s="80"/>
      <c r="P622" s="80"/>
      <c r="Q622" s="80"/>
      <c r="R622" s="80"/>
      <c r="S622" s="80"/>
      <c r="T622" s="103"/>
      <c r="U622" s="80"/>
      <c r="V622" s="136"/>
      <c r="W622" s="136"/>
      <c r="X622" s="107"/>
      <c r="Y622" s="107"/>
      <c r="Z622" s="80"/>
      <c r="AA622" s="108"/>
      <c r="AB622" s="109"/>
      <c r="AC622" s="107"/>
      <c r="AD622" s="107"/>
      <c r="AE622" s="107"/>
      <c r="AF622" s="107"/>
      <c r="AG622" s="107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123"/>
      <c r="CT622" s="123"/>
      <c r="CU622" s="123"/>
      <c r="CV622" s="123"/>
      <c r="CW622" s="123"/>
      <c r="CX622" s="123"/>
      <c r="CY622" s="123"/>
      <c r="CZ622" s="124"/>
      <c r="DA622" s="124"/>
      <c r="DB622" s="124"/>
      <c r="DC622" s="124"/>
      <c r="DD622" s="124"/>
      <c r="DE622" s="124"/>
      <c r="DF622" s="124"/>
      <c r="DG622" s="124"/>
      <c r="DH622" s="124"/>
      <c r="DI622" s="124"/>
      <c r="DJ622" s="124"/>
      <c r="DK622" s="124"/>
      <c r="DL622" s="124"/>
      <c r="DM622" s="124"/>
      <c r="DN622" s="124"/>
      <c r="DO622" s="124"/>
      <c r="DP622" s="124"/>
      <c r="DQ622" s="124"/>
      <c r="DR622" s="124"/>
      <c r="DS622" s="124"/>
      <c r="DT622" s="124"/>
      <c r="DU622" s="124"/>
      <c r="DV622" s="124"/>
      <c r="DW622" s="124"/>
      <c r="DX622" s="124"/>
      <c r="DY622" s="124"/>
      <c r="DZ622" s="124"/>
      <c r="EA622" s="124"/>
      <c r="EB622" s="124"/>
      <c r="EC622" s="124"/>
      <c r="ED622" s="124"/>
      <c r="EE622" s="124"/>
      <c r="EF622" s="124"/>
      <c r="EG622" s="124"/>
      <c r="EH622" s="124"/>
      <c r="EI622" s="124"/>
      <c r="EJ622" s="124"/>
      <c r="EK622" s="124"/>
      <c r="EL622" s="124"/>
      <c r="EM622" s="124"/>
      <c r="EN622" s="124"/>
      <c r="EO622" s="124"/>
      <c r="EP622" s="124"/>
      <c r="EQ622" s="124"/>
      <c r="ER622" s="124"/>
      <c r="ES622" s="124"/>
      <c r="ET622" s="124"/>
      <c r="EU622" s="124"/>
      <c r="EV622" s="124"/>
      <c r="EW622" s="124"/>
      <c r="EX622" s="124"/>
      <c r="EY622" s="124"/>
      <c r="EZ622" s="124"/>
      <c r="FA622" s="124"/>
      <c r="FB622" s="124"/>
      <c r="FC622" s="124"/>
      <c r="FD622" s="124"/>
      <c r="FE622" s="124"/>
      <c r="FF622" s="124"/>
      <c r="FG622" s="124"/>
      <c r="FH622" s="124"/>
      <c r="FI622" s="124"/>
      <c r="FJ622" s="124"/>
      <c r="FK622" s="124"/>
      <c r="FL622" s="124"/>
    </row>
    <row r="623" spans="1:168" s="31" customFormat="1" ht="12.75">
      <c r="A623" s="80">
        <v>252</v>
      </c>
      <c r="B623" s="101" t="s">
        <v>793</v>
      </c>
      <c r="C623" s="80">
        <v>0.256</v>
      </c>
      <c r="D623" s="101">
        <v>4103.68</v>
      </c>
      <c r="E623" s="80">
        <v>0.064</v>
      </c>
      <c r="F623" s="82">
        <f t="shared" si="21"/>
        <v>25</v>
      </c>
      <c r="G623" s="80">
        <v>0.064</v>
      </c>
      <c r="H623" s="82">
        <f t="shared" si="22"/>
        <v>25</v>
      </c>
      <c r="I623" s="80">
        <v>0.08448</v>
      </c>
      <c r="J623" s="82">
        <f t="shared" si="18"/>
        <v>33</v>
      </c>
      <c r="K623" s="80"/>
      <c r="L623" s="101"/>
      <c r="M623" s="101"/>
      <c r="N623" s="80"/>
      <c r="O623" s="80"/>
      <c r="P623" s="80"/>
      <c r="Q623" s="80"/>
      <c r="R623" s="80"/>
      <c r="S623" s="80"/>
      <c r="T623" s="103"/>
      <c r="U623" s="80"/>
      <c r="V623" s="136"/>
      <c r="W623" s="136"/>
      <c r="X623" s="107"/>
      <c r="Y623" s="107"/>
      <c r="Z623" s="80"/>
      <c r="AA623" s="108"/>
      <c r="AB623" s="109"/>
      <c r="AC623" s="107"/>
      <c r="AD623" s="107"/>
      <c r="AE623" s="107"/>
      <c r="AF623" s="107"/>
      <c r="AG623" s="107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123"/>
      <c r="CT623" s="123"/>
      <c r="CU623" s="123"/>
      <c r="CV623" s="123"/>
      <c r="CW623" s="123"/>
      <c r="CX623" s="123"/>
      <c r="CY623" s="123"/>
      <c r="CZ623" s="124"/>
      <c r="DA623" s="124"/>
      <c r="DB623" s="124"/>
      <c r="DC623" s="124"/>
      <c r="DD623" s="124"/>
      <c r="DE623" s="124"/>
      <c r="DF623" s="124"/>
      <c r="DG623" s="124"/>
      <c r="DH623" s="124"/>
      <c r="DI623" s="124"/>
      <c r="DJ623" s="124"/>
      <c r="DK623" s="124"/>
      <c r="DL623" s="124"/>
      <c r="DM623" s="124"/>
      <c r="DN623" s="124"/>
      <c r="DO623" s="124"/>
      <c r="DP623" s="124"/>
      <c r="DQ623" s="124"/>
      <c r="DR623" s="124"/>
      <c r="DS623" s="124"/>
      <c r="DT623" s="124"/>
      <c r="DU623" s="124"/>
      <c r="DV623" s="124"/>
      <c r="DW623" s="124"/>
      <c r="DX623" s="124"/>
      <c r="DY623" s="124"/>
      <c r="DZ623" s="124"/>
      <c r="EA623" s="124"/>
      <c r="EB623" s="124"/>
      <c r="EC623" s="124"/>
      <c r="ED623" s="124"/>
      <c r="EE623" s="124"/>
      <c r="EF623" s="124"/>
      <c r="EG623" s="124"/>
      <c r="EH623" s="124"/>
      <c r="EI623" s="124"/>
      <c r="EJ623" s="124"/>
      <c r="EK623" s="124"/>
      <c r="EL623" s="124"/>
      <c r="EM623" s="124"/>
      <c r="EN623" s="124"/>
      <c r="EO623" s="124"/>
      <c r="EP623" s="124"/>
      <c r="EQ623" s="124"/>
      <c r="ER623" s="124"/>
      <c r="ES623" s="124"/>
      <c r="ET623" s="124"/>
      <c r="EU623" s="124"/>
      <c r="EV623" s="124"/>
      <c r="EW623" s="124"/>
      <c r="EX623" s="124"/>
      <c r="EY623" s="124"/>
      <c r="EZ623" s="124"/>
      <c r="FA623" s="124"/>
      <c r="FB623" s="124"/>
      <c r="FC623" s="124"/>
      <c r="FD623" s="124"/>
      <c r="FE623" s="124"/>
      <c r="FF623" s="124"/>
      <c r="FG623" s="124"/>
      <c r="FH623" s="124"/>
      <c r="FI623" s="124"/>
      <c r="FJ623" s="124"/>
      <c r="FK623" s="124"/>
      <c r="FL623" s="124"/>
    </row>
    <row r="624" spans="1:168" s="31" customFormat="1" ht="25.5">
      <c r="A624" s="80">
        <v>253</v>
      </c>
      <c r="B624" s="101" t="s">
        <v>794</v>
      </c>
      <c r="C624" s="80">
        <v>1.559</v>
      </c>
      <c r="D624" s="101">
        <v>14389.57</v>
      </c>
      <c r="E624" s="80">
        <v>0.389</v>
      </c>
      <c r="F624" s="82">
        <f t="shared" si="21"/>
        <v>24.951892238614498</v>
      </c>
      <c r="G624" s="80">
        <v>0.389</v>
      </c>
      <c r="H624" s="82">
        <f t="shared" si="22"/>
        <v>24.951892238614498</v>
      </c>
      <c r="I624" s="80">
        <v>0.51447</v>
      </c>
      <c r="J624" s="82">
        <f t="shared" si="18"/>
        <v>33</v>
      </c>
      <c r="K624" s="80"/>
      <c r="L624" s="101"/>
      <c r="M624" s="101"/>
      <c r="N624" s="80"/>
      <c r="O624" s="80"/>
      <c r="P624" s="80"/>
      <c r="Q624" s="80"/>
      <c r="R624" s="80"/>
      <c r="S624" s="80"/>
      <c r="T624" s="103"/>
      <c r="U624" s="80"/>
      <c r="V624" s="136"/>
      <c r="W624" s="136"/>
      <c r="X624" s="107"/>
      <c r="Y624" s="107"/>
      <c r="Z624" s="80"/>
      <c r="AA624" s="108"/>
      <c r="AB624" s="109"/>
      <c r="AC624" s="107"/>
      <c r="AD624" s="107"/>
      <c r="AE624" s="107"/>
      <c r="AF624" s="107"/>
      <c r="AG624" s="107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123"/>
      <c r="CT624" s="123"/>
      <c r="CU624" s="123"/>
      <c r="CV624" s="123"/>
      <c r="CW624" s="123"/>
      <c r="CX624" s="123"/>
      <c r="CY624" s="123"/>
      <c r="CZ624" s="124"/>
      <c r="DA624" s="124"/>
      <c r="DB624" s="124"/>
      <c r="DC624" s="124"/>
      <c r="DD624" s="124"/>
      <c r="DE624" s="124"/>
      <c r="DF624" s="124"/>
      <c r="DG624" s="124"/>
      <c r="DH624" s="124"/>
      <c r="DI624" s="124"/>
      <c r="DJ624" s="124"/>
      <c r="DK624" s="124"/>
      <c r="DL624" s="124"/>
      <c r="DM624" s="124"/>
      <c r="DN624" s="124"/>
      <c r="DO624" s="124"/>
      <c r="DP624" s="124"/>
      <c r="DQ624" s="124"/>
      <c r="DR624" s="124"/>
      <c r="DS624" s="124"/>
      <c r="DT624" s="124"/>
      <c r="DU624" s="124"/>
      <c r="DV624" s="124"/>
      <c r="DW624" s="124"/>
      <c r="DX624" s="124"/>
      <c r="DY624" s="124"/>
      <c r="DZ624" s="124"/>
      <c r="EA624" s="124"/>
      <c r="EB624" s="124"/>
      <c r="EC624" s="124"/>
      <c r="ED624" s="124"/>
      <c r="EE624" s="124"/>
      <c r="EF624" s="124"/>
      <c r="EG624" s="124"/>
      <c r="EH624" s="124"/>
      <c r="EI624" s="124"/>
      <c r="EJ624" s="124"/>
      <c r="EK624" s="124"/>
      <c r="EL624" s="124"/>
      <c r="EM624" s="124"/>
      <c r="EN624" s="124"/>
      <c r="EO624" s="124"/>
      <c r="EP624" s="124"/>
      <c r="EQ624" s="124"/>
      <c r="ER624" s="124"/>
      <c r="ES624" s="124"/>
      <c r="ET624" s="124"/>
      <c r="EU624" s="124"/>
      <c r="EV624" s="124"/>
      <c r="EW624" s="124"/>
      <c r="EX624" s="124"/>
      <c r="EY624" s="124"/>
      <c r="EZ624" s="124"/>
      <c r="FA624" s="124"/>
      <c r="FB624" s="124"/>
      <c r="FC624" s="124"/>
      <c r="FD624" s="124"/>
      <c r="FE624" s="124"/>
      <c r="FF624" s="124"/>
      <c r="FG624" s="124"/>
      <c r="FH624" s="124"/>
      <c r="FI624" s="124"/>
      <c r="FJ624" s="124"/>
      <c r="FK624" s="124"/>
      <c r="FL624" s="124"/>
    </row>
    <row r="625" spans="1:168" s="31" customFormat="1" ht="25.5">
      <c r="A625" s="80">
        <v>254</v>
      </c>
      <c r="B625" s="101" t="s">
        <v>795</v>
      </c>
      <c r="C625" s="80">
        <v>0.451</v>
      </c>
      <c r="D625" s="101">
        <v>5145.91</v>
      </c>
      <c r="E625" s="80">
        <v>0.112</v>
      </c>
      <c r="F625" s="82">
        <f t="shared" si="21"/>
        <v>24.83370288248337</v>
      </c>
      <c r="G625" s="80">
        <v>0.112</v>
      </c>
      <c r="H625" s="82">
        <f t="shared" si="22"/>
        <v>24.83370288248337</v>
      </c>
      <c r="I625" s="80">
        <v>0.14883000000000002</v>
      </c>
      <c r="J625" s="82">
        <f t="shared" si="18"/>
        <v>33</v>
      </c>
      <c r="K625" s="80"/>
      <c r="L625" s="101"/>
      <c r="M625" s="101"/>
      <c r="N625" s="80"/>
      <c r="O625" s="80"/>
      <c r="P625" s="80"/>
      <c r="Q625" s="80"/>
      <c r="R625" s="80"/>
      <c r="S625" s="80"/>
      <c r="T625" s="103"/>
      <c r="U625" s="80"/>
      <c r="V625" s="136"/>
      <c r="W625" s="136"/>
      <c r="X625" s="107"/>
      <c r="Y625" s="107"/>
      <c r="Z625" s="80"/>
      <c r="AA625" s="108"/>
      <c r="AB625" s="109"/>
      <c r="AC625" s="107"/>
      <c r="AD625" s="107"/>
      <c r="AE625" s="107"/>
      <c r="AF625" s="107"/>
      <c r="AG625" s="107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123"/>
      <c r="CT625" s="123"/>
      <c r="CU625" s="123"/>
      <c r="CV625" s="123"/>
      <c r="CW625" s="123"/>
      <c r="CX625" s="123"/>
      <c r="CY625" s="123"/>
      <c r="CZ625" s="124"/>
      <c r="DA625" s="124"/>
      <c r="DB625" s="124"/>
      <c r="DC625" s="124"/>
      <c r="DD625" s="124"/>
      <c r="DE625" s="124"/>
      <c r="DF625" s="124"/>
      <c r="DG625" s="124"/>
      <c r="DH625" s="124"/>
      <c r="DI625" s="124"/>
      <c r="DJ625" s="124"/>
      <c r="DK625" s="124"/>
      <c r="DL625" s="124"/>
      <c r="DM625" s="124"/>
      <c r="DN625" s="124"/>
      <c r="DO625" s="124"/>
      <c r="DP625" s="124"/>
      <c r="DQ625" s="124"/>
      <c r="DR625" s="124"/>
      <c r="DS625" s="124"/>
      <c r="DT625" s="124"/>
      <c r="DU625" s="124"/>
      <c r="DV625" s="124"/>
      <c r="DW625" s="124"/>
      <c r="DX625" s="124"/>
      <c r="DY625" s="124"/>
      <c r="DZ625" s="124"/>
      <c r="EA625" s="124"/>
      <c r="EB625" s="124"/>
      <c r="EC625" s="124"/>
      <c r="ED625" s="124"/>
      <c r="EE625" s="124"/>
      <c r="EF625" s="124"/>
      <c r="EG625" s="124"/>
      <c r="EH625" s="124"/>
      <c r="EI625" s="124"/>
      <c r="EJ625" s="124"/>
      <c r="EK625" s="124"/>
      <c r="EL625" s="124"/>
      <c r="EM625" s="124"/>
      <c r="EN625" s="124"/>
      <c r="EO625" s="124"/>
      <c r="EP625" s="124"/>
      <c r="EQ625" s="124"/>
      <c r="ER625" s="124"/>
      <c r="ES625" s="124"/>
      <c r="ET625" s="124"/>
      <c r="EU625" s="124"/>
      <c r="EV625" s="124"/>
      <c r="EW625" s="124"/>
      <c r="EX625" s="124"/>
      <c r="EY625" s="124"/>
      <c r="EZ625" s="124"/>
      <c r="FA625" s="124"/>
      <c r="FB625" s="124"/>
      <c r="FC625" s="124"/>
      <c r="FD625" s="124"/>
      <c r="FE625" s="124"/>
      <c r="FF625" s="124"/>
      <c r="FG625" s="124"/>
      <c r="FH625" s="124"/>
      <c r="FI625" s="124"/>
      <c r="FJ625" s="124"/>
      <c r="FK625" s="124"/>
      <c r="FL625" s="124"/>
    </row>
    <row r="626" spans="1:168" s="31" customFormat="1" ht="25.5">
      <c r="A626" s="80">
        <v>255</v>
      </c>
      <c r="B626" s="101" t="s">
        <v>796</v>
      </c>
      <c r="C626" s="80">
        <v>0.337</v>
      </c>
      <c r="D626" s="101">
        <v>9267.5</v>
      </c>
      <c r="E626" s="80">
        <v>0.082</v>
      </c>
      <c r="F626" s="82">
        <f t="shared" si="21"/>
        <v>24.33234421364985</v>
      </c>
      <c r="G626" s="80">
        <v>0.082</v>
      </c>
      <c r="H626" s="82">
        <f t="shared" si="22"/>
        <v>24.33234421364985</v>
      </c>
      <c r="I626" s="80">
        <v>0.11121</v>
      </c>
      <c r="J626" s="82">
        <f t="shared" si="18"/>
        <v>33</v>
      </c>
      <c r="K626" s="80"/>
      <c r="L626" s="101"/>
      <c r="M626" s="101"/>
      <c r="N626" s="80"/>
      <c r="O626" s="80"/>
      <c r="P626" s="80"/>
      <c r="Q626" s="80"/>
      <c r="R626" s="80"/>
      <c r="S626" s="80"/>
      <c r="T626" s="103"/>
      <c r="U626" s="80"/>
      <c r="V626" s="136"/>
      <c r="W626" s="136"/>
      <c r="X626" s="107"/>
      <c r="Y626" s="107"/>
      <c r="Z626" s="80"/>
      <c r="AA626" s="108"/>
      <c r="AB626" s="109"/>
      <c r="AC626" s="107"/>
      <c r="AD626" s="107"/>
      <c r="AE626" s="107"/>
      <c r="AF626" s="107"/>
      <c r="AG626" s="107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123"/>
      <c r="CT626" s="123"/>
      <c r="CU626" s="123"/>
      <c r="CV626" s="123"/>
      <c r="CW626" s="123"/>
      <c r="CX626" s="123"/>
      <c r="CY626" s="123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</row>
    <row r="627" spans="1:168" s="31" customFormat="1" ht="25.5">
      <c r="A627" s="80">
        <v>256</v>
      </c>
      <c r="B627" s="101" t="s">
        <v>797</v>
      </c>
      <c r="C627" s="80">
        <v>0.647</v>
      </c>
      <c r="D627" s="101">
        <v>12422.4</v>
      </c>
      <c r="E627" s="80">
        <v>0.161</v>
      </c>
      <c r="F627" s="82">
        <f t="shared" si="21"/>
        <v>24.88408037094281</v>
      </c>
      <c r="G627" s="80">
        <v>0.161</v>
      </c>
      <c r="H627" s="82">
        <f t="shared" si="22"/>
        <v>24.88408037094281</v>
      </c>
      <c r="I627" s="80">
        <v>0.21350999999999998</v>
      </c>
      <c r="J627" s="82">
        <f aca="true" t="shared" si="23" ref="J627:J690">I627/C627*100</f>
        <v>32.99999999999999</v>
      </c>
      <c r="K627" s="80"/>
      <c r="L627" s="101"/>
      <c r="M627" s="101"/>
      <c r="N627" s="80"/>
      <c r="O627" s="80"/>
      <c r="P627" s="80"/>
      <c r="Q627" s="80"/>
      <c r="R627" s="80"/>
      <c r="S627" s="80"/>
      <c r="T627" s="103"/>
      <c r="U627" s="80"/>
      <c r="V627" s="136"/>
      <c r="W627" s="136"/>
      <c r="X627" s="107"/>
      <c r="Y627" s="107"/>
      <c r="Z627" s="80"/>
      <c r="AA627" s="108"/>
      <c r="AB627" s="109"/>
      <c r="AC627" s="107"/>
      <c r="AD627" s="107"/>
      <c r="AE627" s="107"/>
      <c r="AF627" s="107"/>
      <c r="AG627" s="107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123"/>
      <c r="CT627" s="123"/>
      <c r="CU627" s="123"/>
      <c r="CV627" s="123"/>
      <c r="CW627" s="123"/>
      <c r="CX627" s="123"/>
      <c r="CY627" s="123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</row>
    <row r="628" spans="1:168" s="31" customFormat="1" ht="38.25">
      <c r="A628" s="80">
        <v>257</v>
      </c>
      <c r="B628" s="101" t="s">
        <v>798</v>
      </c>
      <c r="C628" s="80">
        <v>1.227</v>
      </c>
      <c r="D628" s="101">
        <v>36932.7</v>
      </c>
      <c r="E628" s="80">
        <v>0.306</v>
      </c>
      <c r="F628" s="82">
        <f t="shared" si="21"/>
        <v>24.93887530562347</v>
      </c>
      <c r="G628" s="80">
        <v>0.306</v>
      </c>
      <c r="H628" s="82">
        <f t="shared" si="22"/>
        <v>24.93887530562347</v>
      </c>
      <c r="I628" s="80">
        <v>0.40491</v>
      </c>
      <c r="J628" s="82">
        <f t="shared" si="23"/>
        <v>32.99999999999999</v>
      </c>
      <c r="K628" s="80"/>
      <c r="L628" s="101"/>
      <c r="M628" s="101"/>
      <c r="N628" s="80"/>
      <c r="O628" s="80"/>
      <c r="P628" s="80"/>
      <c r="Q628" s="80"/>
      <c r="R628" s="80"/>
      <c r="S628" s="80"/>
      <c r="T628" s="103"/>
      <c r="U628" s="80"/>
      <c r="V628" s="136"/>
      <c r="W628" s="136"/>
      <c r="X628" s="107"/>
      <c r="Y628" s="107"/>
      <c r="Z628" s="80"/>
      <c r="AA628" s="108"/>
      <c r="AB628" s="109"/>
      <c r="AC628" s="107"/>
      <c r="AD628" s="107"/>
      <c r="AE628" s="107"/>
      <c r="AF628" s="107"/>
      <c r="AG628" s="107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123"/>
      <c r="CT628" s="123"/>
      <c r="CU628" s="123"/>
      <c r="CV628" s="123"/>
      <c r="CW628" s="123"/>
      <c r="CX628" s="123"/>
      <c r="CY628" s="123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</row>
    <row r="629" spans="1:168" s="31" customFormat="1" ht="25.5">
      <c r="A629" s="80">
        <v>258</v>
      </c>
      <c r="B629" s="101" t="s">
        <v>799</v>
      </c>
      <c r="C629" s="80">
        <v>6.8</v>
      </c>
      <c r="D629" s="101">
        <v>90644</v>
      </c>
      <c r="E629" s="80">
        <v>0.9</v>
      </c>
      <c r="F629" s="82">
        <f t="shared" si="21"/>
        <v>13.23529411764706</v>
      </c>
      <c r="G629" s="80">
        <v>0.9</v>
      </c>
      <c r="H629" s="82">
        <f t="shared" si="22"/>
        <v>13.23529411764706</v>
      </c>
      <c r="I629" s="80">
        <v>2.244</v>
      </c>
      <c r="J629" s="82">
        <f t="shared" si="23"/>
        <v>33</v>
      </c>
      <c r="K629" s="80"/>
      <c r="L629" s="101"/>
      <c r="M629" s="101"/>
      <c r="N629" s="80"/>
      <c r="O629" s="80"/>
      <c r="P629" s="80"/>
      <c r="Q629" s="80"/>
      <c r="R629" s="80"/>
      <c r="S629" s="80"/>
      <c r="T629" s="103"/>
      <c r="U629" s="80"/>
      <c r="V629" s="136"/>
      <c r="W629" s="136"/>
      <c r="X629" s="107"/>
      <c r="Y629" s="107"/>
      <c r="Z629" s="80"/>
      <c r="AA629" s="108"/>
      <c r="AB629" s="109"/>
      <c r="AC629" s="107"/>
      <c r="AD629" s="107"/>
      <c r="AE629" s="107"/>
      <c r="AF629" s="107"/>
      <c r="AG629" s="107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123"/>
      <c r="CT629" s="123"/>
      <c r="CU629" s="123"/>
      <c r="CV629" s="123"/>
      <c r="CW629" s="123"/>
      <c r="CX629" s="123"/>
      <c r="CY629" s="123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</row>
    <row r="630" spans="1:168" s="31" customFormat="1" ht="38.25">
      <c r="A630" s="80">
        <v>259</v>
      </c>
      <c r="B630" s="101" t="s">
        <v>800</v>
      </c>
      <c r="C630" s="80">
        <v>0.879</v>
      </c>
      <c r="D630" s="101">
        <v>7032</v>
      </c>
      <c r="E630" s="80">
        <v>0.219</v>
      </c>
      <c r="F630" s="82">
        <f t="shared" si="21"/>
        <v>24.914675767918087</v>
      </c>
      <c r="G630" s="80">
        <v>0.219</v>
      </c>
      <c r="H630" s="82">
        <f t="shared" si="22"/>
        <v>24.914675767918087</v>
      </c>
      <c r="I630" s="80">
        <v>0.29007</v>
      </c>
      <c r="J630" s="82">
        <f t="shared" si="23"/>
        <v>33</v>
      </c>
      <c r="K630" s="80"/>
      <c r="L630" s="101"/>
      <c r="M630" s="101"/>
      <c r="N630" s="80"/>
      <c r="O630" s="80"/>
      <c r="P630" s="80"/>
      <c r="Q630" s="80"/>
      <c r="R630" s="80"/>
      <c r="S630" s="80"/>
      <c r="T630" s="103"/>
      <c r="U630" s="80"/>
      <c r="V630" s="136"/>
      <c r="W630" s="136"/>
      <c r="X630" s="107"/>
      <c r="Y630" s="107"/>
      <c r="Z630" s="80"/>
      <c r="AA630" s="108"/>
      <c r="AB630" s="109"/>
      <c r="AC630" s="107"/>
      <c r="AD630" s="107"/>
      <c r="AE630" s="107"/>
      <c r="AF630" s="107"/>
      <c r="AG630" s="107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123"/>
      <c r="CT630" s="123"/>
      <c r="CU630" s="123"/>
      <c r="CV630" s="123"/>
      <c r="CW630" s="123"/>
      <c r="CX630" s="123"/>
      <c r="CY630" s="123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</row>
    <row r="631" spans="1:168" s="31" customFormat="1" ht="25.5">
      <c r="A631" s="80">
        <v>260</v>
      </c>
      <c r="B631" s="101" t="s">
        <v>801</v>
      </c>
      <c r="C631" s="80">
        <v>2.501</v>
      </c>
      <c r="D631" s="101">
        <v>37765.1</v>
      </c>
      <c r="E631" s="80">
        <v>0.625</v>
      </c>
      <c r="F631" s="82">
        <f t="shared" si="21"/>
        <v>24.99000399840064</v>
      </c>
      <c r="G631" s="80">
        <v>0.625</v>
      </c>
      <c r="H631" s="82">
        <f t="shared" si="22"/>
        <v>24.99000399840064</v>
      </c>
      <c r="I631" s="80">
        <v>0.82533</v>
      </c>
      <c r="J631" s="82">
        <f t="shared" si="23"/>
        <v>33</v>
      </c>
      <c r="K631" s="80"/>
      <c r="L631" s="101"/>
      <c r="M631" s="101"/>
      <c r="N631" s="80"/>
      <c r="O631" s="80"/>
      <c r="P631" s="80"/>
      <c r="Q631" s="80"/>
      <c r="R631" s="80"/>
      <c r="S631" s="80"/>
      <c r="T631" s="103"/>
      <c r="U631" s="80"/>
      <c r="V631" s="136"/>
      <c r="W631" s="136"/>
      <c r="X631" s="107"/>
      <c r="Y631" s="107"/>
      <c r="Z631" s="80"/>
      <c r="AA631" s="108"/>
      <c r="AB631" s="109"/>
      <c r="AC631" s="107"/>
      <c r="AD631" s="107"/>
      <c r="AE631" s="107"/>
      <c r="AF631" s="107"/>
      <c r="AG631" s="107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123"/>
      <c r="CT631" s="123"/>
      <c r="CU631" s="123"/>
      <c r="CV631" s="123"/>
      <c r="CW631" s="123"/>
      <c r="CX631" s="123"/>
      <c r="CY631" s="123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</row>
    <row r="632" spans="1:168" s="31" customFormat="1" ht="25.5">
      <c r="A632" s="80">
        <v>261</v>
      </c>
      <c r="B632" s="101" t="s">
        <v>802</v>
      </c>
      <c r="C632" s="80">
        <v>2.5</v>
      </c>
      <c r="D632" s="101">
        <v>17500</v>
      </c>
      <c r="E632" s="80">
        <v>0.625</v>
      </c>
      <c r="F632" s="82">
        <f t="shared" si="21"/>
        <v>25</v>
      </c>
      <c r="G632" s="80">
        <v>0.625</v>
      </c>
      <c r="H632" s="82">
        <f t="shared" si="22"/>
        <v>25</v>
      </c>
      <c r="I632" s="80">
        <v>0.825</v>
      </c>
      <c r="J632" s="82">
        <f t="shared" si="23"/>
        <v>32.99999999999999</v>
      </c>
      <c r="K632" s="80"/>
      <c r="L632" s="101"/>
      <c r="M632" s="101"/>
      <c r="N632" s="80"/>
      <c r="O632" s="80"/>
      <c r="P632" s="80"/>
      <c r="Q632" s="80"/>
      <c r="R632" s="80"/>
      <c r="S632" s="80"/>
      <c r="T632" s="103"/>
      <c r="U632" s="80"/>
      <c r="V632" s="136"/>
      <c r="W632" s="136"/>
      <c r="X632" s="107"/>
      <c r="Y632" s="107"/>
      <c r="Z632" s="80"/>
      <c r="AA632" s="108"/>
      <c r="AB632" s="109"/>
      <c r="AC632" s="107"/>
      <c r="AD632" s="107"/>
      <c r="AE632" s="107"/>
      <c r="AF632" s="107"/>
      <c r="AG632" s="107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123"/>
      <c r="CT632" s="123"/>
      <c r="CU632" s="123"/>
      <c r="CV632" s="123"/>
      <c r="CW632" s="123"/>
      <c r="CX632" s="123"/>
      <c r="CY632" s="123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  <c r="EH632" s="124"/>
      <c r="EI632" s="124"/>
      <c r="EJ632" s="124"/>
      <c r="EK632" s="124"/>
      <c r="EL632" s="124"/>
      <c r="EM632" s="124"/>
      <c r="EN632" s="124"/>
      <c r="EO632" s="124"/>
      <c r="EP632" s="124"/>
      <c r="EQ632" s="124"/>
      <c r="ER632" s="124"/>
      <c r="ES632" s="124"/>
      <c r="ET632" s="124"/>
      <c r="EU632" s="124"/>
      <c r="EV632" s="124"/>
      <c r="EW632" s="124"/>
      <c r="EX632" s="124"/>
      <c r="EY632" s="124"/>
      <c r="EZ632" s="124"/>
      <c r="FA632" s="124"/>
      <c r="FB632" s="124"/>
      <c r="FC632" s="124"/>
      <c r="FD632" s="124"/>
      <c r="FE632" s="124"/>
      <c r="FF632" s="124"/>
      <c r="FG632" s="124"/>
      <c r="FH632" s="124"/>
      <c r="FI632" s="124"/>
      <c r="FJ632" s="124"/>
      <c r="FK632" s="124"/>
      <c r="FL632" s="124"/>
    </row>
    <row r="633" spans="1:168" s="31" customFormat="1" ht="25.5">
      <c r="A633" s="80">
        <v>262</v>
      </c>
      <c r="B633" s="101" t="s">
        <v>803</v>
      </c>
      <c r="C633" s="80">
        <v>0.367</v>
      </c>
      <c r="D633" s="101">
        <v>5501.33</v>
      </c>
      <c r="E633" s="80">
        <v>0.092</v>
      </c>
      <c r="F633" s="82">
        <f t="shared" si="21"/>
        <v>25.068119891008173</v>
      </c>
      <c r="G633" s="80">
        <v>0.092</v>
      </c>
      <c r="H633" s="82">
        <f t="shared" si="22"/>
        <v>25.068119891008173</v>
      </c>
      <c r="I633" s="80">
        <v>0.12111000000000001</v>
      </c>
      <c r="J633" s="82">
        <f t="shared" si="23"/>
        <v>33</v>
      </c>
      <c r="K633" s="80"/>
      <c r="L633" s="101"/>
      <c r="M633" s="101"/>
      <c r="N633" s="80"/>
      <c r="O633" s="80"/>
      <c r="P633" s="80"/>
      <c r="Q633" s="80"/>
      <c r="R633" s="80"/>
      <c r="S633" s="80"/>
      <c r="T633" s="103"/>
      <c r="U633" s="80"/>
      <c r="V633" s="136"/>
      <c r="W633" s="136"/>
      <c r="X633" s="107"/>
      <c r="Y633" s="107"/>
      <c r="Z633" s="80"/>
      <c r="AA633" s="108"/>
      <c r="AB633" s="109"/>
      <c r="AC633" s="107"/>
      <c r="AD633" s="107"/>
      <c r="AE633" s="107"/>
      <c r="AF633" s="107"/>
      <c r="AG633" s="107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123"/>
      <c r="CT633" s="123"/>
      <c r="CU633" s="123"/>
      <c r="CV633" s="123"/>
      <c r="CW633" s="123"/>
      <c r="CX633" s="123"/>
      <c r="CY633" s="123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  <c r="EH633" s="124"/>
      <c r="EI633" s="124"/>
      <c r="EJ633" s="124"/>
      <c r="EK633" s="124"/>
      <c r="EL633" s="124"/>
      <c r="EM633" s="124"/>
      <c r="EN633" s="124"/>
      <c r="EO633" s="124"/>
      <c r="EP633" s="124"/>
      <c r="EQ633" s="124"/>
      <c r="ER633" s="124"/>
      <c r="ES633" s="124"/>
      <c r="ET633" s="124"/>
      <c r="EU633" s="124"/>
      <c r="EV633" s="124"/>
      <c r="EW633" s="124"/>
      <c r="EX633" s="124"/>
      <c r="EY633" s="124"/>
      <c r="EZ633" s="124"/>
      <c r="FA633" s="124"/>
      <c r="FB633" s="124"/>
      <c r="FC633" s="124"/>
      <c r="FD633" s="124"/>
      <c r="FE633" s="124"/>
      <c r="FF633" s="124"/>
      <c r="FG633" s="124"/>
      <c r="FH633" s="124"/>
      <c r="FI633" s="124"/>
      <c r="FJ633" s="124"/>
      <c r="FK633" s="124"/>
      <c r="FL633" s="124"/>
    </row>
    <row r="634" spans="1:168" s="31" customFormat="1" ht="25.5">
      <c r="A634" s="80">
        <v>263</v>
      </c>
      <c r="B634" s="101" t="s">
        <v>804</v>
      </c>
      <c r="C634" s="80">
        <v>1.2</v>
      </c>
      <c r="D634" s="101">
        <v>20496</v>
      </c>
      <c r="E634" s="80">
        <v>0.3</v>
      </c>
      <c r="F634" s="82">
        <f t="shared" si="21"/>
        <v>25</v>
      </c>
      <c r="G634" s="80">
        <v>0.3</v>
      </c>
      <c r="H634" s="82">
        <f t="shared" si="22"/>
        <v>25</v>
      </c>
      <c r="I634" s="80">
        <v>0.396</v>
      </c>
      <c r="J634" s="82">
        <f t="shared" si="23"/>
        <v>33</v>
      </c>
      <c r="K634" s="80"/>
      <c r="L634" s="101"/>
      <c r="M634" s="101"/>
      <c r="N634" s="80"/>
      <c r="O634" s="80"/>
      <c r="P634" s="80"/>
      <c r="Q634" s="80"/>
      <c r="R634" s="80"/>
      <c r="S634" s="80"/>
      <c r="T634" s="103"/>
      <c r="U634" s="80"/>
      <c r="V634" s="136"/>
      <c r="W634" s="136"/>
      <c r="X634" s="107"/>
      <c r="Y634" s="107"/>
      <c r="Z634" s="80"/>
      <c r="AA634" s="108"/>
      <c r="AB634" s="109"/>
      <c r="AC634" s="107"/>
      <c r="AD634" s="107"/>
      <c r="AE634" s="107"/>
      <c r="AF634" s="107"/>
      <c r="AG634" s="107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123"/>
      <c r="CT634" s="123"/>
      <c r="CU634" s="123"/>
      <c r="CV634" s="123"/>
      <c r="CW634" s="123"/>
      <c r="CX634" s="123"/>
      <c r="CY634" s="123"/>
      <c r="CZ634" s="124"/>
      <c r="DA634" s="124"/>
      <c r="DB634" s="124"/>
      <c r="DC634" s="124"/>
      <c r="DD634" s="124"/>
      <c r="DE634" s="124"/>
      <c r="DF634" s="124"/>
      <c r="DG634" s="124"/>
      <c r="DH634" s="124"/>
      <c r="DI634" s="124"/>
      <c r="DJ634" s="124"/>
      <c r="DK634" s="124"/>
      <c r="DL634" s="124"/>
      <c r="DM634" s="124"/>
      <c r="DN634" s="124"/>
      <c r="DO634" s="124"/>
      <c r="DP634" s="124"/>
      <c r="DQ634" s="124"/>
      <c r="DR634" s="124"/>
      <c r="DS634" s="124"/>
      <c r="DT634" s="124"/>
      <c r="DU634" s="124"/>
      <c r="DV634" s="124"/>
      <c r="DW634" s="124"/>
      <c r="DX634" s="124"/>
      <c r="DY634" s="124"/>
      <c r="DZ634" s="124"/>
      <c r="EA634" s="124"/>
      <c r="EB634" s="124"/>
      <c r="EC634" s="124"/>
      <c r="ED634" s="124"/>
      <c r="EE634" s="124"/>
      <c r="EF634" s="124"/>
      <c r="EG634" s="124"/>
      <c r="EH634" s="124"/>
      <c r="EI634" s="124"/>
      <c r="EJ634" s="124"/>
      <c r="EK634" s="124"/>
      <c r="EL634" s="124"/>
      <c r="EM634" s="124"/>
      <c r="EN634" s="124"/>
      <c r="EO634" s="124"/>
      <c r="EP634" s="124"/>
      <c r="EQ634" s="124"/>
      <c r="ER634" s="124"/>
      <c r="ES634" s="124"/>
      <c r="ET634" s="124"/>
      <c r="EU634" s="124"/>
      <c r="EV634" s="124"/>
      <c r="EW634" s="124"/>
      <c r="EX634" s="124"/>
      <c r="EY634" s="124"/>
      <c r="EZ634" s="124"/>
      <c r="FA634" s="124"/>
      <c r="FB634" s="124"/>
      <c r="FC634" s="124"/>
      <c r="FD634" s="124"/>
      <c r="FE634" s="124"/>
      <c r="FF634" s="124"/>
      <c r="FG634" s="124"/>
      <c r="FH634" s="124"/>
      <c r="FI634" s="124"/>
      <c r="FJ634" s="124"/>
      <c r="FK634" s="124"/>
      <c r="FL634" s="124"/>
    </row>
    <row r="635" spans="1:168" s="31" customFormat="1" ht="25.5">
      <c r="A635" s="80">
        <v>264</v>
      </c>
      <c r="B635" s="101" t="s">
        <v>805</v>
      </c>
      <c r="C635" s="80">
        <v>0.1</v>
      </c>
      <c r="D635" s="101">
        <v>350</v>
      </c>
      <c r="E635" s="80">
        <v>0.025</v>
      </c>
      <c r="F635" s="82">
        <f t="shared" si="21"/>
        <v>25</v>
      </c>
      <c r="G635" s="80">
        <v>0.025</v>
      </c>
      <c r="H635" s="82">
        <f t="shared" si="22"/>
        <v>25</v>
      </c>
      <c r="I635" s="80">
        <v>0.033</v>
      </c>
      <c r="J635" s="82">
        <f t="shared" si="23"/>
        <v>33</v>
      </c>
      <c r="K635" s="80"/>
      <c r="L635" s="101"/>
      <c r="M635" s="101"/>
      <c r="N635" s="80"/>
      <c r="O635" s="80"/>
      <c r="P635" s="80"/>
      <c r="Q635" s="80"/>
      <c r="R635" s="80"/>
      <c r="S635" s="80"/>
      <c r="T635" s="103"/>
      <c r="U635" s="80"/>
      <c r="V635" s="136"/>
      <c r="W635" s="136"/>
      <c r="X635" s="107"/>
      <c r="Y635" s="107"/>
      <c r="Z635" s="80"/>
      <c r="AA635" s="108"/>
      <c r="AB635" s="109"/>
      <c r="AC635" s="107"/>
      <c r="AD635" s="107"/>
      <c r="AE635" s="107"/>
      <c r="AF635" s="107"/>
      <c r="AG635" s="107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  <c r="CO635" s="35"/>
      <c r="CP635" s="35"/>
      <c r="CQ635" s="35"/>
      <c r="CR635" s="35"/>
      <c r="CS635" s="123"/>
      <c r="CT635" s="123"/>
      <c r="CU635" s="123"/>
      <c r="CV635" s="123"/>
      <c r="CW635" s="123"/>
      <c r="CX635" s="123"/>
      <c r="CY635" s="123"/>
      <c r="CZ635" s="124"/>
      <c r="DA635" s="124"/>
      <c r="DB635" s="124"/>
      <c r="DC635" s="124"/>
      <c r="DD635" s="124"/>
      <c r="DE635" s="124"/>
      <c r="DF635" s="124"/>
      <c r="DG635" s="124"/>
      <c r="DH635" s="124"/>
      <c r="DI635" s="124"/>
      <c r="DJ635" s="124"/>
      <c r="DK635" s="124"/>
      <c r="DL635" s="124"/>
      <c r="DM635" s="124"/>
      <c r="DN635" s="124"/>
      <c r="DO635" s="124"/>
      <c r="DP635" s="124"/>
      <c r="DQ635" s="124"/>
      <c r="DR635" s="124"/>
      <c r="DS635" s="124"/>
      <c r="DT635" s="124"/>
      <c r="DU635" s="124"/>
      <c r="DV635" s="124"/>
      <c r="DW635" s="124"/>
      <c r="DX635" s="124"/>
      <c r="DY635" s="124"/>
      <c r="DZ635" s="124"/>
      <c r="EA635" s="124"/>
      <c r="EB635" s="124"/>
      <c r="EC635" s="124"/>
      <c r="ED635" s="124"/>
      <c r="EE635" s="124"/>
      <c r="EF635" s="124"/>
      <c r="EG635" s="124"/>
      <c r="EH635" s="124"/>
      <c r="EI635" s="124"/>
      <c r="EJ635" s="124"/>
      <c r="EK635" s="124"/>
      <c r="EL635" s="124"/>
      <c r="EM635" s="124"/>
      <c r="EN635" s="124"/>
      <c r="EO635" s="124"/>
      <c r="EP635" s="124"/>
      <c r="EQ635" s="124"/>
      <c r="ER635" s="124"/>
      <c r="ES635" s="124"/>
      <c r="ET635" s="124"/>
      <c r="EU635" s="124"/>
      <c r="EV635" s="124"/>
      <c r="EW635" s="124"/>
      <c r="EX635" s="124"/>
      <c r="EY635" s="124"/>
      <c r="EZ635" s="124"/>
      <c r="FA635" s="124"/>
      <c r="FB635" s="124"/>
      <c r="FC635" s="124"/>
      <c r="FD635" s="124"/>
      <c r="FE635" s="124"/>
      <c r="FF635" s="124"/>
      <c r="FG635" s="124"/>
      <c r="FH635" s="124"/>
      <c r="FI635" s="124"/>
      <c r="FJ635" s="124"/>
      <c r="FK635" s="124"/>
      <c r="FL635" s="124"/>
    </row>
    <row r="636" spans="1:168" s="31" customFormat="1" ht="25.5">
      <c r="A636" s="80">
        <v>265</v>
      </c>
      <c r="B636" s="101" t="s">
        <v>806</v>
      </c>
      <c r="C636" s="80">
        <v>1.4</v>
      </c>
      <c r="D636" s="101">
        <v>11200</v>
      </c>
      <c r="E636" s="80">
        <v>0.35</v>
      </c>
      <c r="F636" s="82">
        <f t="shared" si="21"/>
        <v>25</v>
      </c>
      <c r="G636" s="80">
        <v>0.35</v>
      </c>
      <c r="H636" s="82">
        <f t="shared" si="22"/>
        <v>25</v>
      </c>
      <c r="I636" s="80">
        <v>0.46199999999999997</v>
      </c>
      <c r="J636" s="82">
        <f t="shared" si="23"/>
        <v>33</v>
      </c>
      <c r="K636" s="80"/>
      <c r="L636" s="101"/>
      <c r="M636" s="101"/>
      <c r="N636" s="80"/>
      <c r="O636" s="80"/>
      <c r="P636" s="80"/>
      <c r="Q636" s="80"/>
      <c r="R636" s="80"/>
      <c r="S636" s="80"/>
      <c r="T636" s="103"/>
      <c r="U636" s="80"/>
      <c r="V636" s="136"/>
      <c r="W636" s="136"/>
      <c r="X636" s="107"/>
      <c r="Y636" s="107"/>
      <c r="Z636" s="80"/>
      <c r="AA636" s="108"/>
      <c r="AB636" s="109"/>
      <c r="AC636" s="107"/>
      <c r="AD636" s="107"/>
      <c r="AE636" s="107"/>
      <c r="AF636" s="107"/>
      <c r="AG636" s="107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123"/>
      <c r="CT636" s="123"/>
      <c r="CU636" s="123"/>
      <c r="CV636" s="123"/>
      <c r="CW636" s="123"/>
      <c r="CX636" s="123"/>
      <c r="CY636" s="123"/>
      <c r="CZ636" s="124"/>
      <c r="DA636" s="124"/>
      <c r="DB636" s="124"/>
      <c r="DC636" s="124"/>
      <c r="DD636" s="124"/>
      <c r="DE636" s="124"/>
      <c r="DF636" s="124"/>
      <c r="DG636" s="124"/>
      <c r="DH636" s="124"/>
      <c r="DI636" s="124"/>
      <c r="DJ636" s="124"/>
      <c r="DK636" s="124"/>
      <c r="DL636" s="124"/>
      <c r="DM636" s="124"/>
      <c r="DN636" s="124"/>
      <c r="DO636" s="124"/>
      <c r="DP636" s="124"/>
      <c r="DQ636" s="124"/>
      <c r="DR636" s="124"/>
      <c r="DS636" s="124"/>
      <c r="DT636" s="124"/>
      <c r="DU636" s="124"/>
      <c r="DV636" s="124"/>
      <c r="DW636" s="124"/>
      <c r="DX636" s="124"/>
      <c r="DY636" s="124"/>
      <c r="DZ636" s="124"/>
      <c r="EA636" s="124"/>
      <c r="EB636" s="124"/>
      <c r="EC636" s="124"/>
      <c r="ED636" s="124"/>
      <c r="EE636" s="124"/>
      <c r="EF636" s="124"/>
      <c r="EG636" s="124"/>
      <c r="EH636" s="124"/>
      <c r="EI636" s="124"/>
      <c r="EJ636" s="124"/>
      <c r="EK636" s="124"/>
      <c r="EL636" s="124"/>
      <c r="EM636" s="124"/>
      <c r="EN636" s="124"/>
      <c r="EO636" s="124"/>
      <c r="EP636" s="124"/>
      <c r="EQ636" s="124"/>
      <c r="ER636" s="124"/>
      <c r="ES636" s="124"/>
      <c r="ET636" s="124"/>
      <c r="EU636" s="124"/>
      <c r="EV636" s="124"/>
      <c r="EW636" s="124"/>
      <c r="EX636" s="124"/>
      <c r="EY636" s="124"/>
      <c r="EZ636" s="124"/>
      <c r="FA636" s="124"/>
      <c r="FB636" s="124"/>
      <c r="FC636" s="124"/>
      <c r="FD636" s="124"/>
      <c r="FE636" s="124"/>
      <c r="FF636" s="124"/>
      <c r="FG636" s="124"/>
      <c r="FH636" s="124"/>
      <c r="FI636" s="124"/>
      <c r="FJ636" s="124"/>
      <c r="FK636" s="124"/>
      <c r="FL636" s="124"/>
    </row>
    <row r="637" spans="1:168" s="31" customFormat="1" ht="38.25">
      <c r="A637" s="80">
        <v>266</v>
      </c>
      <c r="B637" s="101" t="s">
        <v>807</v>
      </c>
      <c r="C637" s="80">
        <v>2.58</v>
      </c>
      <c r="D637" s="101">
        <v>30108.6</v>
      </c>
      <c r="E637" s="80">
        <v>0.645</v>
      </c>
      <c r="F637" s="82">
        <f t="shared" si="21"/>
        <v>25</v>
      </c>
      <c r="G637" s="80">
        <v>0.645</v>
      </c>
      <c r="H637" s="82">
        <f t="shared" si="22"/>
        <v>25</v>
      </c>
      <c r="I637" s="80">
        <v>0.8514</v>
      </c>
      <c r="J637" s="82">
        <f t="shared" si="23"/>
        <v>33</v>
      </c>
      <c r="K637" s="80"/>
      <c r="L637" s="101"/>
      <c r="M637" s="101"/>
      <c r="N637" s="80"/>
      <c r="O637" s="80"/>
      <c r="P637" s="80"/>
      <c r="Q637" s="80"/>
      <c r="R637" s="80"/>
      <c r="S637" s="80"/>
      <c r="T637" s="103"/>
      <c r="U637" s="80"/>
      <c r="V637" s="136"/>
      <c r="W637" s="136"/>
      <c r="X637" s="107"/>
      <c r="Y637" s="107"/>
      <c r="Z637" s="80"/>
      <c r="AA637" s="108"/>
      <c r="AB637" s="109"/>
      <c r="AC637" s="107"/>
      <c r="AD637" s="107"/>
      <c r="AE637" s="107"/>
      <c r="AF637" s="107"/>
      <c r="AG637" s="107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123"/>
      <c r="CT637" s="123"/>
      <c r="CU637" s="123"/>
      <c r="CV637" s="123"/>
      <c r="CW637" s="123"/>
      <c r="CX637" s="123"/>
      <c r="CY637" s="123"/>
      <c r="CZ637" s="124"/>
      <c r="DA637" s="124"/>
      <c r="DB637" s="124"/>
      <c r="DC637" s="124"/>
      <c r="DD637" s="124"/>
      <c r="DE637" s="124"/>
      <c r="DF637" s="124"/>
      <c r="DG637" s="124"/>
      <c r="DH637" s="124"/>
      <c r="DI637" s="124"/>
      <c r="DJ637" s="124"/>
      <c r="DK637" s="124"/>
      <c r="DL637" s="124"/>
      <c r="DM637" s="124"/>
      <c r="DN637" s="124"/>
      <c r="DO637" s="124"/>
      <c r="DP637" s="124"/>
      <c r="DQ637" s="124"/>
      <c r="DR637" s="124"/>
      <c r="DS637" s="124"/>
      <c r="DT637" s="124"/>
      <c r="DU637" s="124"/>
      <c r="DV637" s="124"/>
      <c r="DW637" s="124"/>
      <c r="DX637" s="124"/>
      <c r="DY637" s="124"/>
      <c r="DZ637" s="124"/>
      <c r="EA637" s="124"/>
      <c r="EB637" s="124"/>
      <c r="EC637" s="124"/>
      <c r="ED637" s="124"/>
      <c r="EE637" s="124"/>
      <c r="EF637" s="124"/>
      <c r="EG637" s="124"/>
      <c r="EH637" s="124"/>
      <c r="EI637" s="124"/>
      <c r="EJ637" s="124"/>
      <c r="EK637" s="124"/>
      <c r="EL637" s="124"/>
      <c r="EM637" s="124"/>
      <c r="EN637" s="124"/>
      <c r="EO637" s="124"/>
      <c r="EP637" s="124"/>
      <c r="EQ637" s="124"/>
      <c r="ER637" s="124"/>
      <c r="ES637" s="124"/>
      <c r="ET637" s="124"/>
      <c r="EU637" s="124"/>
      <c r="EV637" s="124"/>
      <c r="EW637" s="124"/>
      <c r="EX637" s="124"/>
      <c r="EY637" s="124"/>
      <c r="EZ637" s="124"/>
      <c r="FA637" s="124"/>
      <c r="FB637" s="124"/>
      <c r="FC637" s="124"/>
      <c r="FD637" s="124"/>
      <c r="FE637" s="124"/>
      <c r="FF637" s="124"/>
      <c r="FG637" s="124"/>
      <c r="FH637" s="124"/>
      <c r="FI637" s="124"/>
      <c r="FJ637" s="124"/>
      <c r="FK637" s="124"/>
      <c r="FL637" s="124"/>
    </row>
    <row r="638" spans="1:168" s="31" customFormat="1" ht="25.5">
      <c r="A638" s="80">
        <v>267</v>
      </c>
      <c r="B638" s="101" t="s">
        <v>808</v>
      </c>
      <c r="C638" s="80">
        <v>2</v>
      </c>
      <c r="D638" s="101">
        <v>16000</v>
      </c>
      <c r="E638" s="80">
        <v>0.5</v>
      </c>
      <c r="F638" s="82">
        <f t="shared" si="21"/>
        <v>25</v>
      </c>
      <c r="G638" s="80">
        <v>0.5</v>
      </c>
      <c r="H638" s="82">
        <f t="shared" si="22"/>
        <v>25</v>
      </c>
      <c r="I638" s="80">
        <v>0.66</v>
      </c>
      <c r="J638" s="82">
        <f t="shared" si="23"/>
        <v>33</v>
      </c>
      <c r="K638" s="80"/>
      <c r="L638" s="101"/>
      <c r="M638" s="101"/>
      <c r="N638" s="80"/>
      <c r="O638" s="80"/>
      <c r="P638" s="80"/>
      <c r="Q638" s="80"/>
      <c r="R638" s="80"/>
      <c r="S638" s="80"/>
      <c r="T638" s="103"/>
      <c r="U638" s="80"/>
      <c r="V638" s="136"/>
      <c r="W638" s="136"/>
      <c r="X638" s="107"/>
      <c r="Y638" s="107"/>
      <c r="Z638" s="80"/>
      <c r="AA638" s="108"/>
      <c r="AB638" s="109"/>
      <c r="AC638" s="107"/>
      <c r="AD638" s="107"/>
      <c r="AE638" s="107"/>
      <c r="AF638" s="107"/>
      <c r="AG638" s="107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123"/>
      <c r="CT638" s="123"/>
      <c r="CU638" s="123"/>
      <c r="CV638" s="123"/>
      <c r="CW638" s="123"/>
      <c r="CX638" s="123"/>
      <c r="CY638" s="123"/>
      <c r="CZ638" s="124"/>
      <c r="DA638" s="124"/>
      <c r="DB638" s="124"/>
      <c r="DC638" s="124"/>
      <c r="DD638" s="124"/>
      <c r="DE638" s="124"/>
      <c r="DF638" s="124"/>
      <c r="DG638" s="124"/>
      <c r="DH638" s="124"/>
      <c r="DI638" s="124"/>
      <c r="DJ638" s="124"/>
      <c r="DK638" s="124"/>
      <c r="DL638" s="124"/>
      <c r="DM638" s="124"/>
      <c r="DN638" s="124"/>
      <c r="DO638" s="124"/>
      <c r="DP638" s="124"/>
      <c r="DQ638" s="124"/>
      <c r="DR638" s="124"/>
      <c r="DS638" s="124"/>
      <c r="DT638" s="124"/>
      <c r="DU638" s="124"/>
      <c r="DV638" s="124"/>
      <c r="DW638" s="124"/>
      <c r="DX638" s="124"/>
      <c r="DY638" s="124"/>
      <c r="DZ638" s="124"/>
      <c r="EA638" s="124"/>
      <c r="EB638" s="124"/>
      <c r="EC638" s="124"/>
      <c r="ED638" s="124"/>
      <c r="EE638" s="124"/>
      <c r="EF638" s="124"/>
      <c r="EG638" s="124"/>
      <c r="EH638" s="124"/>
      <c r="EI638" s="124"/>
      <c r="EJ638" s="124"/>
      <c r="EK638" s="124"/>
      <c r="EL638" s="124"/>
      <c r="EM638" s="124"/>
      <c r="EN638" s="124"/>
      <c r="EO638" s="124"/>
      <c r="EP638" s="124"/>
      <c r="EQ638" s="124"/>
      <c r="ER638" s="124"/>
      <c r="ES638" s="124"/>
      <c r="ET638" s="124"/>
      <c r="EU638" s="124"/>
      <c r="EV638" s="124"/>
      <c r="EW638" s="124"/>
      <c r="EX638" s="124"/>
      <c r="EY638" s="124"/>
      <c r="EZ638" s="124"/>
      <c r="FA638" s="124"/>
      <c r="FB638" s="124"/>
      <c r="FC638" s="124"/>
      <c r="FD638" s="124"/>
      <c r="FE638" s="124"/>
      <c r="FF638" s="124"/>
      <c r="FG638" s="124"/>
      <c r="FH638" s="124"/>
      <c r="FI638" s="124"/>
      <c r="FJ638" s="124"/>
      <c r="FK638" s="124"/>
      <c r="FL638" s="124"/>
    </row>
    <row r="639" spans="1:168" s="31" customFormat="1" ht="25.5">
      <c r="A639" s="80">
        <v>268</v>
      </c>
      <c r="B639" s="101" t="s">
        <v>809</v>
      </c>
      <c r="C639" s="80">
        <v>1.766</v>
      </c>
      <c r="D639" s="101">
        <v>18772.58</v>
      </c>
      <c r="E639" s="80">
        <v>0.441</v>
      </c>
      <c r="F639" s="82">
        <f t="shared" si="21"/>
        <v>24.971687429218573</v>
      </c>
      <c r="G639" s="80">
        <v>0.441</v>
      </c>
      <c r="H639" s="82">
        <f t="shared" si="22"/>
        <v>24.971687429218573</v>
      </c>
      <c r="I639" s="80">
        <v>0.58278</v>
      </c>
      <c r="J639" s="82">
        <f t="shared" si="23"/>
        <v>32.99999999999999</v>
      </c>
      <c r="K639" s="80"/>
      <c r="L639" s="101"/>
      <c r="M639" s="101"/>
      <c r="N639" s="80"/>
      <c r="O639" s="80"/>
      <c r="P639" s="80"/>
      <c r="Q639" s="80"/>
      <c r="R639" s="80"/>
      <c r="S639" s="80"/>
      <c r="T639" s="103"/>
      <c r="U639" s="80"/>
      <c r="V639" s="136"/>
      <c r="W639" s="136"/>
      <c r="X639" s="107"/>
      <c r="Y639" s="107"/>
      <c r="Z639" s="80"/>
      <c r="AA639" s="108"/>
      <c r="AB639" s="109"/>
      <c r="AC639" s="107"/>
      <c r="AD639" s="107"/>
      <c r="AE639" s="107"/>
      <c r="AF639" s="107"/>
      <c r="AG639" s="107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123"/>
      <c r="CT639" s="123"/>
      <c r="CU639" s="123"/>
      <c r="CV639" s="123"/>
      <c r="CW639" s="123"/>
      <c r="CX639" s="123"/>
      <c r="CY639" s="123"/>
      <c r="CZ639" s="124"/>
      <c r="DA639" s="124"/>
      <c r="DB639" s="124"/>
      <c r="DC639" s="124"/>
      <c r="DD639" s="124"/>
      <c r="DE639" s="124"/>
      <c r="DF639" s="124"/>
      <c r="DG639" s="124"/>
      <c r="DH639" s="124"/>
      <c r="DI639" s="124"/>
      <c r="DJ639" s="124"/>
      <c r="DK639" s="124"/>
      <c r="DL639" s="124"/>
      <c r="DM639" s="124"/>
      <c r="DN639" s="124"/>
      <c r="DO639" s="124"/>
      <c r="DP639" s="124"/>
      <c r="DQ639" s="124"/>
      <c r="DR639" s="124"/>
      <c r="DS639" s="124"/>
      <c r="DT639" s="124"/>
      <c r="DU639" s="124"/>
      <c r="DV639" s="124"/>
      <c r="DW639" s="124"/>
      <c r="DX639" s="124"/>
      <c r="DY639" s="124"/>
      <c r="DZ639" s="124"/>
      <c r="EA639" s="124"/>
      <c r="EB639" s="124"/>
      <c r="EC639" s="124"/>
      <c r="ED639" s="124"/>
      <c r="EE639" s="124"/>
      <c r="EF639" s="124"/>
      <c r="EG639" s="124"/>
      <c r="EH639" s="124"/>
      <c r="EI639" s="124"/>
      <c r="EJ639" s="124"/>
      <c r="EK639" s="124"/>
      <c r="EL639" s="124"/>
      <c r="EM639" s="124"/>
      <c r="EN639" s="124"/>
      <c r="EO639" s="124"/>
      <c r="EP639" s="124"/>
      <c r="EQ639" s="124"/>
      <c r="ER639" s="124"/>
      <c r="ES639" s="124"/>
      <c r="ET639" s="124"/>
      <c r="EU639" s="124"/>
      <c r="EV639" s="124"/>
      <c r="EW639" s="124"/>
      <c r="EX639" s="124"/>
      <c r="EY639" s="124"/>
      <c r="EZ639" s="124"/>
      <c r="FA639" s="124"/>
      <c r="FB639" s="124"/>
      <c r="FC639" s="124"/>
      <c r="FD639" s="124"/>
      <c r="FE639" s="124"/>
      <c r="FF639" s="124"/>
      <c r="FG639" s="124"/>
      <c r="FH639" s="124"/>
      <c r="FI639" s="124"/>
      <c r="FJ639" s="124"/>
      <c r="FK639" s="124"/>
      <c r="FL639" s="124"/>
    </row>
    <row r="640" spans="1:168" s="31" customFormat="1" ht="38.25">
      <c r="A640" s="80">
        <v>269</v>
      </c>
      <c r="B640" s="101" t="s">
        <v>810</v>
      </c>
      <c r="C640" s="80">
        <v>0.235</v>
      </c>
      <c r="D640" s="101">
        <v>2171.4</v>
      </c>
      <c r="E640" s="80">
        <v>0.058</v>
      </c>
      <c r="F640" s="82">
        <f t="shared" si="21"/>
        <v>24.680851063829788</v>
      </c>
      <c r="G640" s="80">
        <v>0.058</v>
      </c>
      <c r="H640" s="82">
        <f t="shared" si="22"/>
        <v>24.680851063829788</v>
      </c>
      <c r="I640" s="80">
        <v>0.07755</v>
      </c>
      <c r="J640" s="82">
        <f t="shared" si="23"/>
        <v>33</v>
      </c>
      <c r="K640" s="80"/>
      <c r="L640" s="101"/>
      <c r="M640" s="101"/>
      <c r="N640" s="80"/>
      <c r="O640" s="80"/>
      <c r="P640" s="80"/>
      <c r="Q640" s="80"/>
      <c r="R640" s="80"/>
      <c r="S640" s="80"/>
      <c r="T640" s="103"/>
      <c r="U640" s="80"/>
      <c r="V640" s="136"/>
      <c r="W640" s="136"/>
      <c r="X640" s="107"/>
      <c r="Y640" s="107"/>
      <c r="Z640" s="80"/>
      <c r="AA640" s="108"/>
      <c r="AB640" s="109"/>
      <c r="AC640" s="107"/>
      <c r="AD640" s="107"/>
      <c r="AE640" s="107"/>
      <c r="AF640" s="107"/>
      <c r="AG640" s="107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123"/>
      <c r="CT640" s="123"/>
      <c r="CU640" s="123"/>
      <c r="CV640" s="123"/>
      <c r="CW640" s="123"/>
      <c r="CX640" s="123"/>
      <c r="CY640" s="123"/>
      <c r="CZ640" s="124"/>
      <c r="DA640" s="124"/>
      <c r="DB640" s="124"/>
      <c r="DC640" s="124"/>
      <c r="DD640" s="124"/>
      <c r="DE640" s="124"/>
      <c r="DF640" s="124"/>
      <c r="DG640" s="124"/>
      <c r="DH640" s="124"/>
      <c r="DI640" s="124"/>
      <c r="DJ640" s="124"/>
      <c r="DK640" s="124"/>
      <c r="DL640" s="124"/>
      <c r="DM640" s="124"/>
      <c r="DN640" s="124"/>
      <c r="DO640" s="124"/>
      <c r="DP640" s="124"/>
      <c r="DQ640" s="124"/>
      <c r="DR640" s="124"/>
      <c r="DS640" s="124"/>
      <c r="DT640" s="124"/>
      <c r="DU640" s="124"/>
      <c r="DV640" s="124"/>
      <c r="DW640" s="124"/>
      <c r="DX640" s="124"/>
      <c r="DY640" s="124"/>
      <c r="DZ640" s="124"/>
      <c r="EA640" s="124"/>
      <c r="EB640" s="124"/>
      <c r="EC640" s="124"/>
      <c r="ED640" s="124"/>
      <c r="EE640" s="124"/>
      <c r="EF640" s="124"/>
      <c r="EG640" s="124"/>
      <c r="EH640" s="124"/>
      <c r="EI640" s="124"/>
      <c r="EJ640" s="124"/>
      <c r="EK640" s="124"/>
      <c r="EL640" s="124"/>
      <c r="EM640" s="124"/>
      <c r="EN640" s="124"/>
      <c r="EO640" s="124"/>
      <c r="EP640" s="124"/>
      <c r="EQ640" s="124"/>
      <c r="ER640" s="124"/>
      <c r="ES640" s="124"/>
      <c r="ET640" s="124"/>
      <c r="EU640" s="124"/>
      <c r="EV640" s="124"/>
      <c r="EW640" s="124"/>
      <c r="EX640" s="124"/>
      <c r="EY640" s="124"/>
      <c r="EZ640" s="124"/>
      <c r="FA640" s="124"/>
      <c r="FB640" s="124"/>
      <c r="FC640" s="124"/>
      <c r="FD640" s="124"/>
      <c r="FE640" s="124"/>
      <c r="FF640" s="124"/>
      <c r="FG640" s="124"/>
      <c r="FH640" s="124"/>
      <c r="FI640" s="124"/>
      <c r="FJ640" s="124"/>
      <c r="FK640" s="124"/>
      <c r="FL640" s="124"/>
    </row>
    <row r="641" spans="1:168" s="31" customFormat="1" ht="25.5">
      <c r="A641" s="80">
        <v>270</v>
      </c>
      <c r="B641" s="101" t="s">
        <v>811</v>
      </c>
      <c r="C641" s="80">
        <v>1.143</v>
      </c>
      <c r="D641" s="101">
        <v>6560.82</v>
      </c>
      <c r="E641" s="80">
        <v>0.285</v>
      </c>
      <c r="F641" s="82">
        <f t="shared" si="21"/>
        <v>24.934383202099735</v>
      </c>
      <c r="G641" s="80">
        <v>0.285</v>
      </c>
      <c r="H641" s="82">
        <f t="shared" si="22"/>
        <v>24.934383202099735</v>
      </c>
      <c r="I641" s="80">
        <v>0.37719</v>
      </c>
      <c r="J641" s="82">
        <f t="shared" si="23"/>
        <v>33</v>
      </c>
      <c r="K641" s="80"/>
      <c r="L641" s="101"/>
      <c r="M641" s="101"/>
      <c r="N641" s="80"/>
      <c r="O641" s="80"/>
      <c r="P641" s="80"/>
      <c r="Q641" s="80"/>
      <c r="R641" s="80"/>
      <c r="S641" s="80"/>
      <c r="T641" s="103"/>
      <c r="U641" s="80"/>
      <c r="V641" s="136"/>
      <c r="W641" s="136"/>
      <c r="X641" s="107"/>
      <c r="Y641" s="107"/>
      <c r="Z641" s="80"/>
      <c r="AA641" s="108"/>
      <c r="AB641" s="109"/>
      <c r="AC641" s="107"/>
      <c r="AD641" s="107"/>
      <c r="AE641" s="107"/>
      <c r="AF641" s="107"/>
      <c r="AG641" s="107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123"/>
      <c r="CT641" s="123"/>
      <c r="CU641" s="123"/>
      <c r="CV641" s="123"/>
      <c r="CW641" s="123"/>
      <c r="CX641" s="123"/>
      <c r="CY641" s="123"/>
      <c r="CZ641" s="124"/>
      <c r="DA641" s="124"/>
      <c r="DB641" s="124"/>
      <c r="DC641" s="124"/>
      <c r="DD641" s="124"/>
      <c r="DE641" s="124"/>
      <c r="DF641" s="124"/>
      <c r="DG641" s="124"/>
      <c r="DH641" s="124"/>
      <c r="DI641" s="124"/>
      <c r="DJ641" s="124"/>
      <c r="DK641" s="124"/>
      <c r="DL641" s="124"/>
      <c r="DM641" s="124"/>
      <c r="DN641" s="124"/>
      <c r="DO641" s="124"/>
      <c r="DP641" s="124"/>
      <c r="DQ641" s="124"/>
      <c r="DR641" s="124"/>
      <c r="DS641" s="124"/>
      <c r="DT641" s="124"/>
      <c r="DU641" s="124"/>
      <c r="DV641" s="124"/>
      <c r="DW641" s="124"/>
      <c r="DX641" s="124"/>
      <c r="DY641" s="124"/>
      <c r="DZ641" s="124"/>
      <c r="EA641" s="124"/>
      <c r="EB641" s="124"/>
      <c r="EC641" s="124"/>
      <c r="ED641" s="124"/>
      <c r="EE641" s="124"/>
      <c r="EF641" s="124"/>
      <c r="EG641" s="124"/>
      <c r="EH641" s="124"/>
      <c r="EI641" s="124"/>
      <c r="EJ641" s="124"/>
      <c r="EK641" s="124"/>
      <c r="EL641" s="124"/>
      <c r="EM641" s="124"/>
      <c r="EN641" s="124"/>
      <c r="EO641" s="124"/>
      <c r="EP641" s="124"/>
      <c r="EQ641" s="124"/>
      <c r="ER641" s="124"/>
      <c r="ES641" s="124"/>
      <c r="ET641" s="124"/>
      <c r="EU641" s="124"/>
      <c r="EV641" s="124"/>
      <c r="EW641" s="124"/>
      <c r="EX641" s="124"/>
      <c r="EY641" s="124"/>
      <c r="EZ641" s="124"/>
      <c r="FA641" s="124"/>
      <c r="FB641" s="124"/>
      <c r="FC641" s="124"/>
      <c r="FD641" s="124"/>
      <c r="FE641" s="124"/>
      <c r="FF641" s="124"/>
      <c r="FG641" s="124"/>
      <c r="FH641" s="124"/>
      <c r="FI641" s="124"/>
      <c r="FJ641" s="124"/>
      <c r="FK641" s="124"/>
      <c r="FL641" s="124"/>
    </row>
    <row r="642" spans="1:168" s="31" customFormat="1" ht="25.5">
      <c r="A642" s="80">
        <v>271</v>
      </c>
      <c r="B642" s="101" t="s">
        <v>812</v>
      </c>
      <c r="C642" s="80">
        <v>1.124</v>
      </c>
      <c r="D642" s="101">
        <v>9104.4</v>
      </c>
      <c r="E642" s="80">
        <v>0.281</v>
      </c>
      <c r="F642" s="82">
        <f t="shared" si="21"/>
        <v>25</v>
      </c>
      <c r="G642" s="80">
        <v>0.281</v>
      </c>
      <c r="H642" s="82">
        <f t="shared" si="22"/>
        <v>25</v>
      </c>
      <c r="I642" s="80">
        <v>0.3709200000000001</v>
      </c>
      <c r="J642" s="82">
        <f t="shared" si="23"/>
        <v>33</v>
      </c>
      <c r="K642" s="80"/>
      <c r="L642" s="101"/>
      <c r="M642" s="101"/>
      <c r="N642" s="80"/>
      <c r="O642" s="80"/>
      <c r="P642" s="80"/>
      <c r="Q642" s="80"/>
      <c r="R642" s="80"/>
      <c r="S642" s="80"/>
      <c r="T642" s="103"/>
      <c r="U642" s="80"/>
      <c r="V642" s="136"/>
      <c r="W642" s="136"/>
      <c r="X642" s="107"/>
      <c r="Y642" s="107"/>
      <c r="Z642" s="80"/>
      <c r="AA642" s="108"/>
      <c r="AB642" s="109"/>
      <c r="AC642" s="107"/>
      <c r="AD642" s="107"/>
      <c r="AE642" s="107"/>
      <c r="AF642" s="107"/>
      <c r="AG642" s="107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123"/>
      <c r="CT642" s="123"/>
      <c r="CU642" s="123"/>
      <c r="CV642" s="123"/>
      <c r="CW642" s="123"/>
      <c r="CX642" s="123"/>
      <c r="CY642" s="123"/>
      <c r="CZ642" s="124"/>
      <c r="DA642" s="124"/>
      <c r="DB642" s="124"/>
      <c r="DC642" s="124"/>
      <c r="DD642" s="124"/>
      <c r="DE642" s="124"/>
      <c r="DF642" s="124"/>
      <c r="DG642" s="124"/>
      <c r="DH642" s="124"/>
      <c r="DI642" s="124"/>
      <c r="DJ642" s="124"/>
      <c r="DK642" s="124"/>
      <c r="DL642" s="124"/>
      <c r="DM642" s="124"/>
      <c r="DN642" s="124"/>
      <c r="DO642" s="124"/>
      <c r="DP642" s="124"/>
      <c r="DQ642" s="124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  <c r="EG642" s="124"/>
      <c r="EH642" s="124"/>
      <c r="EI642" s="124"/>
      <c r="EJ642" s="124"/>
      <c r="EK642" s="124"/>
      <c r="EL642" s="124"/>
      <c r="EM642" s="124"/>
      <c r="EN642" s="124"/>
      <c r="EO642" s="124"/>
      <c r="EP642" s="124"/>
      <c r="EQ642" s="124"/>
      <c r="ER642" s="124"/>
      <c r="ES642" s="124"/>
      <c r="ET642" s="124"/>
      <c r="EU642" s="124"/>
      <c r="EV642" s="124"/>
      <c r="EW642" s="124"/>
      <c r="EX642" s="124"/>
      <c r="EY642" s="124"/>
      <c r="EZ642" s="124"/>
      <c r="FA642" s="124"/>
      <c r="FB642" s="124"/>
      <c r="FC642" s="124"/>
      <c r="FD642" s="124"/>
      <c r="FE642" s="124"/>
      <c r="FF642" s="124"/>
      <c r="FG642" s="124"/>
      <c r="FH642" s="124"/>
      <c r="FI642" s="124"/>
      <c r="FJ642" s="124"/>
      <c r="FK642" s="124"/>
      <c r="FL642" s="124"/>
    </row>
    <row r="643" spans="1:168" s="31" customFormat="1" ht="25.5">
      <c r="A643" s="80">
        <v>272</v>
      </c>
      <c r="B643" s="101" t="s">
        <v>813</v>
      </c>
      <c r="C643" s="80">
        <v>0.75</v>
      </c>
      <c r="D643" s="101">
        <v>18360</v>
      </c>
      <c r="E643" s="80">
        <v>0.187</v>
      </c>
      <c r="F643" s="82">
        <f t="shared" si="21"/>
        <v>24.933333333333334</v>
      </c>
      <c r="G643" s="80">
        <v>0.187</v>
      </c>
      <c r="H643" s="82">
        <f t="shared" si="22"/>
        <v>24.933333333333334</v>
      </c>
      <c r="I643" s="80">
        <v>0.2475</v>
      </c>
      <c r="J643" s="82">
        <f t="shared" si="23"/>
        <v>33</v>
      </c>
      <c r="K643" s="80"/>
      <c r="L643" s="101"/>
      <c r="M643" s="101"/>
      <c r="N643" s="80"/>
      <c r="O643" s="80"/>
      <c r="P643" s="80"/>
      <c r="Q643" s="80"/>
      <c r="R643" s="80"/>
      <c r="S643" s="80"/>
      <c r="T643" s="103"/>
      <c r="U643" s="80"/>
      <c r="V643" s="136"/>
      <c r="W643" s="136"/>
      <c r="X643" s="107"/>
      <c r="Y643" s="107"/>
      <c r="Z643" s="80"/>
      <c r="AA643" s="108"/>
      <c r="AB643" s="109"/>
      <c r="AC643" s="107"/>
      <c r="AD643" s="107"/>
      <c r="AE643" s="107"/>
      <c r="AF643" s="107"/>
      <c r="AG643" s="107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123"/>
      <c r="CT643" s="123"/>
      <c r="CU643" s="123"/>
      <c r="CV643" s="123"/>
      <c r="CW643" s="123"/>
      <c r="CX643" s="123"/>
      <c r="CY643" s="123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</row>
    <row r="644" spans="1:168" s="31" customFormat="1" ht="25.5">
      <c r="A644" s="80">
        <v>273</v>
      </c>
      <c r="B644" s="101" t="s">
        <v>814</v>
      </c>
      <c r="C644" s="80">
        <v>1.1</v>
      </c>
      <c r="D644" s="101">
        <v>8800</v>
      </c>
      <c r="E644" s="80">
        <v>0.278</v>
      </c>
      <c r="F644" s="82">
        <f t="shared" si="21"/>
        <v>25.272727272727273</v>
      </c>
      <c r="G644" s="80">
        <v>0.278</v>
      </c>
      <c r="H644" s="82">
        <f t="shared" si="22"/>
        <v>25.272727272727273</v>
      </c>
      <c r="I644" s="80">
        <v>0.36300000000000004</v>
      </c>
      <c r="J644" s="82">
        <f t="shared" si="23"/>
        <v>33</v>
      </c>
      <c r="K644" s="80"/>
      <c r="L644" s="101"/>
      <c r="M644" s="101"/>
      <c r="N644" s="80"/>
      <c r="O644" s="80"/>
      <c r="P644" s="80"/>
      <c r="Q644" s="80"/>
      <c r="R644" s="80"/>
      <c r="S644" s="80"/>
      <c r="T644" s="103"/>
      <c r="U644" s="80"/>
      <c r="V644" s="136"/>
      <c r="W644" s="136"/>
      <c r="X644" s="107"/>
      <c r="Y644" s="107"/>
      <c r="Z644" s="80"/>
      <c r="AA644" s="108"/>
      <c r="AB644" s="109"/>
      <c r="AC644" s="107"/>
      <c r="AD644" s="107"/>
      <c r="AE644" s="107"/>
      <c r="AF644" s="107"/>
      <c r="AG644" s="107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123"/>
      <c r="CT644" s="123"/>
      <c r="CU644" s="123"/>
      <c r="CV644" s="123"/>
      <c r="CW644" s="123"/>
      <c r="CX644" s="123"/>
      <c r="CY644" s="123"/>
      <c r="CZ644" s="124"/>
      <c r="DA644" s="124"/>
      <c r="DB644" s="124"/>
      <c r="DC644" s="124"/>
      <c r="DD644" s="124"/>
      <c r="DE644" s="124"/>
      <c r="DF644" s="124"/>
      <c r="DG644" s="124"/>
      <c r="DH644" s="124"/>
      <c r="DI644" s="124"/>
      <c r="DJ644" s="124"/>
      <c r="DK644" s="124"/>
      <c r="DL644" s="124"/>
      <c r="DM644" s="124"/>
      <c r="DN644" s="124"/>
      <c r="DO644" s="124"/>
      <c r="DP644" s="124"/>
      <c r="DQ644" s="124"/>
      <c r="DR644" s="124"/>
      <c r="DS644" s="124"/>
      <c r="DT644" s="124"/>
      <c r="DU644" s="124"/>
      <c r="DV644" s="124"/>
      <c r="DW644" s="124"/>
      <c r="DX644" s="124"/>
      <c r="DY644" s="124"/>
      <c r="DZ644" s="124"/>
      <c r="EA644" s="124"/>
      <c r="EB644" s="124"/>
      <c r="EC644" s="124"/>
      <c r="ED644" s="124"/>
      <c r="EE644" s="124"/>
      <c r="EF644" s="124"/>
      <c r="EG644" s="124"/>
      <c r="EH644" s="124"/>
      <c r="EI644" s="124"/>
      <c r="EJ644" s="124"/>
      <c r="EK644" s="124"/>
      <c r="EL644" s="124"/>
      <c r="EM644" s="124"/>
      <c r="EN644" s="124"/>
      <c r="EO644" s="124"/>
      <c r="EP644" s="124"/>
      <c r="EQ644" s="124"/>
      <c r="ER644" s="124"/>
      <c r="ES644" s="124"/>
      <c r="ET644" s="124"/>
      <c r="EU644" s="124"/>
      <c r="EV644" s="124"/>
      <c r="EW644" s="124"/>
      <c r="EX644" s="124"/>
      <c r="EY644" s="124"/>
      <c r="EZ644" s="124"/>
      <c r="FA644" s="124"/>
      <c r="FB644" s="124"/>
      <c r="FC644" s="124"/>
      <c r="FD644" s="124"/>
      <c r="FE644" s="124"/>
      <c r="FF644" s="124"/>
      <c r="FG644" s="124"/>
      <c r="FH644" s="124"/>
      <c r="FI644" s="124"/>
      <c r="FJ644" s="124"/>
      <c r="FK644" s="124"/>
      <c r="FL644" s="124"/>
    </row>
    <row r="645" spans="1:168" s="31" customFormat="1" ht="25.5">
      <c r="A645" s="80">
        <v>274</v>
      </c>
      <c r="B645" s="101" t="s">
        <v>815</v>
      </c>
      <c r="C645" s="80">
        <v>0.31</v>
      </c>
      <c r="D645" s="101">
        <v>4501.2</v>
      </c>
      <c r="E645" s="80">
        <v>0.078</v>
      </c>
      <c r="F645" s="82">
        <f t="shared" si="21"/>
        <v>25.161290322580644</v>
      </c>
      <c r="G645" s="80">
        <v>0.078</v>
      </c>
      <c r="H645" s="82">
        <f t="shared" si="22"/>
        <v>25.161290322580644</v>
      </c>
      <c r="I645" s="80">
        <v>0.1023</v>
      </c>
      <c r="J645" s="82">
        <f t="shared" si="23"/>
        <v>33</v>
      </c>
      <c r="K645" s="80"/>
      <c r="L645" s="101"/>
      <c r="M645" s="101"/>
      <c r="N645" s="80"/>
      <c r="O645" s="80"/>
      <c r="P645" s="80"/>
      <c r="Q645" s="80"/>
      <c r="R645" s="80"/>
      <c r="S645" s="80"/>
      <c r="T645" s="103"/>
      <c r="U645" s="80"/>
      <c r="V645" s="136"/>
      <c r="W645" s="136"/>
      <c r="X645" s="107"/>
      <c r="Y645" s="107"/>
      <c r="Z645" s="80"/>
      <c r="AA645" s="108"/>
      <c r="AB645" s="109"/>
      <c r="AC645" s="107"/>
      <c r="AD645" s="107"/>
      <c r="AE645" s="107"/>
      <c r="AF645" s="107"/>
      <c r="AG645" s="107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123"/>
      <c r="CT645" s="123"/>
      <c r="CU645" s="123"/>
      <c r="CV645" s="123"/>
      <c r="CW645" s="123"/>
      <c r="CX645" s="123"/>
      <c r="CY645" s="123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  <c r="EH645" s="124"/>
      <c r="EI645" s="124"/>
      <c r="EJ645" s="124"/>
      <c r="EK645" s="124"/>
      <c r="EL645" s="124"/>
      <c r="EM645" s="124"/>
      <c r="EN645" s="124"/>
      <c r="EO645" s="124"/>
      <c r="EP645" s="124"/>
      <c r="EQ645" s="124"/>
      <c r="ER645" s="124"/>
      <c r="ES645" s="124"/>
      <c r="ET645" s="124"/>
      <c r="EU645" s="124"/>
      <c r="EV645" s="124"/>
      <c r="EW645" s="124"/>
      <c r="EX645" s="124"/>
      <c r="EY645" s="124"/>
      <c r="EZ645" s="124"/>
      <c r="FA645" s="124"/>
      <c r="FB645" s="124"/>
      <c r="FC645" s="124"/>
      <c r="FD645" s="124"/>
      <c r="FE645" s="124"/>
      <c r="FF645" s="124"/>
      <c r="FG645" s="124"/>
      <c r="FH645" s="124"/>
      <c r="FI645" s="124"/>
      <c r="FJ645" s="124"/>
      <c r="FK645" s="124"/>
      <c r="FL645" s="124"/>
    </row>
    <row r="646" spans="1:168" s="31" customFormat="1" ht="25.5">
      <c r="A646" s="80">
        <v>275</v>
      </c>
      <c r="B646" s="101" t="s">
        <v>816</v>
      </c>
      <c r="C646" s="80">
        <v>4.044</v>
      </c>
      <c r="D646" s="101">
        <v>77280.84</v>
      </c>
      <c r="E646" s="80">
        <v>0.1011</v>
      </c>
      <c r="F646" s="82">
        <f t="shared" si="21"/>
        <v>2.5</v>
      </c>
      <c r="G646" s="80">
        <v>0.1011</v>
      </c>
      <c r="H646" s="82">
        <f t="shared" si="22"/>
        <v>2.5</v>
      </c>
      <c r="I646" s="80">
        <v>1.33452</v>
      </c>
      <c r="J646" s="82">
        <f t="shared" si="23"/>
        <v>33</v>
      </c>
      <c r="K646" s="80"/>
      <c r="L646" s="101"/>
      <c r="M646" s="101"/>
      <c r="N646" s="80"/>
      <c r="O646" s="80"/>
      <c r="P646" s="80"/>
      <c r="Q646" s="80"/>
      <c r="R646" s="80"/>
      <c r="S646" s="80"/>
      <c r="T646" s="103"/>
      <c r="U646" s="80"/>
      <c r="V646" s="136"/>
      <c r="W646" s="136"/>
      <c r="X646" s="107"/>
      <c r="Y646" s="107"/>
      <c r="Z646" s="80"/>
      <c r="AA646" s="108"/>
      <c r="AB646" s="109"/>
      <c r="AC646" s="107"/>
      <c r="AD646" s="107"/>
      <c r="AE646" s="107"/>
      <c r="AF646" s="107"/>
      <c r="AG646" s="107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123"/>
      <c r="CT646" s="123"/>
      <c r="CU646" s="123"/>
      <c r="CV646" s="123"/>
      <c r="CW646" s="123"/>
      <c r="CX646" s="123"/>
      <c r="CY646" s="123"/>
      <c r="CZ646" s="124"/>
      <c r="DA646" s="124"/>
      <c r="DB646" s="124"/>
      <c r="DC646" s="124"/>
      <c r="DD646" s="124"/>
      <c r="DE646" s="124"/>
      <c r="DF646" s="124"/>
      <c r="DG646" s="124"/>
      <c r="DH646" s="124"/>
      <c r="DI646" s="124"/>
      <c r="DJ646" s="124"/>
      <c r="DK646" s="124"/>
      <c r="DL646" s="124"/>
      <c r="DM646" s="124"/>
      <c r="DN646" s="124"/>
      <c r="DO646" s="124"/>
      <c r="DP646" s="124"/>
      <c r="DQ646" s="124"/>
      <c r="DR646" s="124"/>
      <c r="DS646" s="124"/>
      <c r="DT646" s="124"/>
      <c r="DU646" s="124"/>
      <c r="DV646" s="124"/>
      <c r="DW646" s="124"/>
      <c r="DX646" s="124"/>
      <c r="DY646" s="124"/>
      <c r="DZ646" s="124"/>
      <c r="EA646" s="124"/>
      <c r="EB646" s="124"/>
      <c r="EC646" s="124"/>
      <c r="ED646" s="124"/>
      <c r="EE646" s="124"/>
      <c r="EF646" s="124"/>
      <c r="EG646" s="124"/>
      <c r="EH646" s="124"/>
      <c r="EI646" s="124"/>
      <c r="EJ646" s="124"/>
      <c r="EK646" s="124"/>
      <c r="EL646" s="124"/>
      <c r="EM646" s="124"/>
      <c r="EN646" s="124"/>
      <c r="EO646" s="124"/>
      <c r="EP646" s="124"/>
      <c r="EQ646" s="124"/>
      <c r="ER646" s="124"/>
      <c r="ES646" s="124"/>
      <c r="ET646" s="124"/>
      <c r="EU646" s="124"/>
      <c r="EV646" s="124"/>
      <c r="EW646" s="124"/>
      <c r="EX646" s="124"/>
      <c r="EY646" s="124"/>
      <c r="EZ646" s="124"/>
      <c r="FA646" s="124"/>
      <c r="FB646" s="124"/>
      <c r="FC646" s="124"/>
      <c r="FD646" s="124"/>
      <c r="FE646" s="124"/>
      <c r="FF646" s="124"/>
      <c r="FG646" s="124"/>
      <c r="FH646" s="124"/>
      <c r="FI646" s="124"/>
      <c r="FJ646" s="124"/>
      <c r="FK646" s="124"/>
      <c r="FL646" s="124"/>
    </row>
    <row r="647" spans="1:168" s="31" customFormat="1" ht="25.5">
      <c r="A647" s="80">
        <v>276</v>
      </c>
      <c r="B647" s="101" t="s">
        <v>817</v>
      </c>
      <c r="C647" s="80">
        <v>0.741</v>
      </c>
      <c r="D647" s="101">
        <v>5379.66</v>
      </c>
      <c r="E647" s="80">
        <v>0.185</v>
      </c>
      <c r="F647" s="82">
        <f t="shared" si="21"/>
        <v>24.966261808367072</v>
      </c>
      <c r="G647" s="80">
        <v>0.185</v>
      </c>
      <c r="H647" s="82">
        <f t="shared" si="22"/>
        <v>24.966261808367072</v>
      </c>
      <c r="I647" s="80">
        <v>0.24453</v>
      </c>
      <c r="J647" s="82">
        <f t="shared" si="23"/>
        <v>33</v>
      </c>
      <c r="K647" s="80"/>
      <c r="L647" s="101"/>
      <c r="M647" s="101"/>
      <c r="N647" s="80"/>
      <c r="O647" s="80"/>
      <c r="P647" s="80"/>
      <c r="Q647" s="80"/>
      <c r="R647" s="80"/>
      <c r="S647" s="80"/>
      <c r="T647" s="103"/>
      <c r="U647" s="80"/>
      <c r="V647" s="136"/>
      <c r="W647" s="136"/>
      <c r="X647" s="107"/>
      <c r="Y647" s="107"/>
      <c r="Z647" s="80"/>
      <c r="AA647" s="108"/>
      <c r="AB647" s="109"/>
      <c r="AC647" s="107"/>
      <c r="AD647" s="107"/>
      <c r="AE647" s="107"/>
      <c r="AF647" s="107"/>
      <c r="AG647" s="107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123"/>
      <c r="CT647" s="123"/>
      <c r="CU647" s="123"/>
      <c r="CV647" s="123"/>
      <c r="CW647" s="123"/>
      <c r="CX647" s="123"/>
      <c r="CY647" s="123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  <c r="EH647" s="124"/>
      <c r="EI647" s="124"/>
      <c r="EJ647" s="124"/>
      <c r="EK647" s="124"/>
      <c r="EL647" s="124"/>
      <c r="EM647" s="124"/>
      <c r="EN647" s="124"/>
      <c r="EO647" s="124"/>
      <c r="EP647" s="124"/>
      <c r="EQ647" s="124"/>
      <c r="ER647" s="124"/>
      <c r="ES647" s="124"/>
      <c r="ET647" s="124"/>
      <c r="EU647" s="124"/>
      <c r="EV647" s="124"/>
      <c r="EW647" s="124"/>
      <c r="EX647" s="124"/>
      <c r="EY647" s="124"/>
      <c r="EZ647" s="124"/>
      <c r="FA647" s="124"/>
      <c r="FB647" s="124"/>
      <c r="FC647" s="124"/>
      <c r="FD647" s="124"/>
      <c r="FE647" s="124"/>
      <c r="FF647" s="124"/>
      <c r="FG647" s="124"/>
      <c r="FH647" s="124"/>
      <c r="FI647" s="124"/>
      <c r="FJ647" s="124"/>
      <c r="FK647" s="124"/>
      <c r="FL647" s="124"/>
    </row>
    <row r="648" spans="1:168" s="31" customFormat="1" ht="25.5">
      <c r="A648" s="80">
        <v>277</v>
      </c>
      <c r="B648" s="101" t="s">
        <v>818</v>
      </c>
      <c r="C648" s="80">
        <v>0.32</v>
      </c>
      <c r="D648" s="101">
        <v>3465.6</v>
      </c>
      <c r="E648" s="80">
        <v>0.08</v>
      </c>
      <c r="F648" s="82">
        <f t="shared" si="21"/>
        <v>25</v>
      </c>
      <c r="G648" s="80">
        <v>0.08</v>
      </c>
      <c r="H648" s="82">
        <f t="shared" si="22"/>
        <v>25</v>
      </c>
      <c r="I648" s="80">
        <v>0.1056</v>
      </c>
      <c r="J648" s="82">
        <f t="shared" si="23"/>
        <v>33</v>
      </c>
      <c r="K648" s="80"/>
      <c r="L648" s="101"/>
      <c r="M648" s="101"/>
      <c r="N648" s="80"/>
      <c r="O648" s="80"/>
      <c r="P648" s="80"/>
      <c r="Q648" s="80"/>
      <c r="R648" s="80"/>
      <c r="S648" s="80"/>
      <c r="T648" s="103"/>
      <c r="U648" s="80"/>
      <c r="V648" s="136"/>
      <c r="W648" s="136"/>
      <c r="X648" s="107"/>
      <c r="Y648" s="107"/>
      <c r="Z648" s="80"/>
      <c r="AA648" s="108"/>
      <c r="AB648" s="109"/>
      <c r="AC648" s="107"/>
      <c r="AD648" s="107"/>
      <c r="AE648" s="107"/>
      <c r="AF648" s="107"/>
      <c r="AG648" s="107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123"/>
      <c r="CT648" s="123"/>
      <c r="CU648" s="123"/>
      <c r="CV648" s="123"/>
      <c r="CW648" s="123"/>
      <c r="CX648" s="123"/>
      <c r="CY648" s="123"/>
      <c r="CZ648" s="124"/>
      <c r="DA648" s="124"/>
      <c r="DB648" s="124"/>
      <c r="DC648" s="124"/>
      <c r="DD648" s="124"/>
      <c r="DE648" s="124"/>
      <c r="DF648" s="124"/>
      <c r="DG648" s="124"/>
      <c r="DH648" s="124"/>
      <c r="DI648" s="124"/>
      <c r="DJ648" s="124"/>
      <c r="DK648" s="124"/>
      <c r="DL648" s="124"/>
      <c r="DM648" s="124"/>
      <c r="DN648" s="124"/>
      <c r="DO648" s="124"/>
      <c r="DP648" s="124"/>
      <c r="DQ648" s="124"/>
      <c r="DR648" s="124"/>
      <c r="DS648" s="124"/>
      <c r="DT648" s="124"/>
      <c r="DU648" s="124"/>
      <c r="DV648" s="124"/>
      <c r="DW648" s="124"/>
      <c r="DX648" s="124"/>
      <c r="DY648" s="124"/>
      <c r="DZ648" s="124"/>
      <c r="EA648" s="124"/>
      <c r="EB648" s="124"/>
      <c r="EC648" s="124"/>
      <c r="ED648" s="124"/>
      <c r="EE648" s="124"/>
      <c r="EF648" s="124"/>
      <c r="EG648" s="124"/>
      <c r="EH648" s="124"/>
      <c r="EI648" s="124"/>
      <c r="EJ648" s="124"/>
      <c r="EK648" s="124"/>
      <c r="EL648" s="124"/>
      <c r="EM648" s="124"/>
      <c r="EN648" s="124"/>
      <c r="EO648" s="124"/>
      <c r="EP648" s="124"/>
      <c r="EQ648" s="124"/>
      <c r="ER648" s="124"/>
      <c r="ES648" s="124"/>
      <c r="ET648" s="124"/>
      <c r="EU648" s="124"/>
      <c r="EV648" s="124"/>
      <c r="EW648" s="124"/>
      <c r="EX648" s="124"/>
      <c r="EY648" s="124"/>
      <c r="EZ648" s="124"/>
      <c r="FA648" s="124"/>
      <c r="FB648" s="124"/>
      <c r="FC648" s="124"/>
      <c r="FD648" s="124"/>
      <c r="FE648" s="124"/>
      <c r="FF648" s="124"/>
      <c r="FG648" s="124"/>
      <c r="FH648" s="124"/>
      <c r="FI648" s="124"/>
      <c r="FJ648" s="124"/>
      <c r="FK648" s="124"/>
      <c r="FL648" s="124"/>
    </row>
    <row r="649" spans="1:168" s="31" customFormat="1" ht="25.5">
      <c r="A649" s="80">
        <v>278</v>
      </c>
      <c r="B649" s="101" t="s">
        <v>819</v>
      </c>
      <c r="C649" s="80">
        <v>0.547</v>
      </c>
      <c r="D649" s="101">
        <v>8205</v>
      </c>
      <c r="E649" s="80">
        <v>0.136</v>
      </c>
      <c r="F649" s="82">
        <f t="shared" si="21"/>
        <v>24.862888482632542</v>
      </c>
      <c r="G649" s="80">
        <v>0.136</v>
      </c>
      <c r="H649" s="82">
        <f t="shared" si="22"/>
        <v>24.862888482632542</v>
      </c>
      <c r="I649" s="80">
        <v>0.18051000000000003</v>
      </c>
      <c r="J649" s="82">
        <f t="shared" si="23"/>
        <v>33</v>
      </c>
      <c r="K649" s="80"/>
      <c r="L649" s="101"/>
      <c r="M649" s="101"/>
      <c r="N649" s="80"/>
      <c r="O649" s="80"/>
      <c r="P649" s="80"/>
      <c r="Q649" s="80"/>
      <c r="R649" s="80"/>
      <c r="S649" s="80"/>
      <c r="T649" s="103"/>
      <c r="U649" s="80"/>
      <c r="V649" s="136"/>
      <c r="W649" s="136"/>
      <c r="X649" s="107"/>
      <c r="Y649" s="107"/>
      <c r="Z649" s="80"/>
      <c r="AA649" s="108"/>
      <c r="AB649" s="109"/>
      <c r="AC649" s="107"/>
      <c r="AD649" s="107"/>
      <c r="AE649" s="107"/>
      <c r="AF649" s="107"/>
      <c r="AG649" s="107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123"/>
      <c r="CT649" s="123"/>
      <c r="CU649" s="123"/>
      <c r="CV649" s="123"/>
      <c r="CW649" s="123"/>
      <c r="CX649" s="123"/>
      <c r="CY649" s="123"/>
      <c r="CZ649" s="124"/>
      <c r="DA649" s="124"/>
      <c r="DB649" s="124"/>
      <c r="DC649" s="124"/>
      <c r="DD649" s="124"/>
      <c r="DE649" s="124"/>
      <c r="DF649" s="124"/>
      <c r="DG649" s="124"/>
      <c r="DH649" s="124"/>
      <c r="DI649" s="124"/>
      <c r="DJ649" s="124"/>
      <c r="DK649" s="124"/>
      <c r="DL649" s="124"/>
      <c r="DM649" s="124"/>
      <c r="DN649" s="124"/>
      <c r="DO649" s="124"/>
      <c r="DP649" s="124"/>
      <c r="DQ649" s="124"/>
      <c r="DR649" s="124"/>
      <c r="DS649" s="124"/>
      <c r="DT649" s="124"/>
      <c r="DU649" s="124"/>
      <c r="DV649" s="124"/>
      <c r="DW649" s="124"/>
      <c r="DX649" s="124"/>
      <c r="DY649" s="124"/>
      <c r="DZ649" s="124"/>
      <c r="EA649" s="124"/>
      <c r="EB649" s="124"/>
      <c r="EC649" s="124"/>
      <c r="ED649" s="124"/>
      <c r="EE649" s="124"/>
      <c r="EF649" s="124"/>
      <c r="EG649" s="124"/>
      <c r="EH649" s="124"/>
      <c r="EI649" s="124"/>
      <c r="EJ649" s="124"/>
      <c r="EK649" s="124"/>
      <c r="EL649" s="124"/>
      <c r="EM649" s="124"/>
      <c r="EN649" s="124"/>
      <c r="EO649" s="124"/>
      <c r="EP649" s="124"/>
      <c r="EQ649" s="124"/>
      <c r="ER649" s="124"/>
      <c r="ES649" s="124"/>
      <c r="ET649" s="124"/>
      <c r="EU649" s="124"/>
      <c r="EV649" s="124"/>
      <c r="EW649" s="124"/>
      <c r="EX649" s="124"/>
      <c r="EY649" s="124"/>
      <c r="EZ649" s="124"/>
      <c r="FA649" s="124"/>
      <c r="FB649" s="124"/>
      <c r="FC649" s="124"/>
      <c r="FD649" s="124"/>
      <c r="FE649" s="124"/>
      <c r="FF649" s="124"/>
      <c r="FG649" s="124"/>
      <c r="FH649" s="124"/>
      <c r="FI649" s="124"/>
      <c r="FJ649" s="124"/>
      <c r="FK649" s="124"/>
      <c r="FL649" s="124"/>
    </row>
    <row r="650" spans="1:168" s="31" customFormat="1" ht="25.5">
      <c r="A650" s="80">
        <v>279</v>
      </c>
      <c r="B650" s="101" t="s">
        <v>820</v>
      </c>
      <c r="C650" s="80">
        <v>0.32</v>
      </c>
      <c r="D650" s="101">
        <v>960</v>
      </c>
      <c r="E650" s="80">
        <v>0.08</v>
      </c>
      <c r="F650" s="82">
        <f t="shared" si="21"/>
        <v>25</v>
      </c>
      <c r="G650" s="80">
        <v>0.08</v>
      </c>
      <c r="H650" s="82">
        <f t="shared" si="22"/>
        <v>25</v>
      </c>
      <c r="I650" s="80">
        <v>0.1056</v>
      </c>
      <c r="J650" s="82">
        <f t="shared" si="23"/>
        <v>33</v>
      </c>
      <c r="K650" s="80"/>
      <c r="L650" s="101"/>
      <c r="M650" s="101"/>
      <c r="N650" s="80"/>
      <c r="O650" s="80"/>
      <c r="P650" s="80"/>
      <c r="Q650" s="80"/>
      <c r="R650" s="80"/>
      <c r="S650" s="80"/>
      <c r="T650" s="103"/>
      <c r="U650" s="80"/>
      <c r="V650" s="136"/>
      <c r="W650" s="136"/>
      <c r="X650" s="107"/>
      <c r="Y650" s="107"/>
      <c r="Z650" s="80"/>
      <c r="AA650" s="108"/>
      <c r="AB650" s="109"/>
      <c r="AC650" s="107"/>
      <c r="AD650" s="107"/>
      <c r="AE650" s="107"/>
      <c r="AF650" s="107"/>
      <c r="AG650" s="107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123"/>
      <c r="CT650" s="123"/>
      <c r="CU650" s="123"/>
      <c r="CV650" s="123"/>
      <c r="CW650" s="123"/>
      <c r="CX650" s="123"/>
      <c r="CY650" s="123"/>
      <c r="CZ650" s="124"/>
      <c r="DA650" s="124"/>
      <c r="DB650" s="124"/>
      <c r="DC650" s="124"/>
      <c r="DD650" s="124"/>
      <c r="DE650" s="124"/>
      <c r="DF650" s="124"/>
      <c r="DG650" s="124"/>
      <c r="DH650" s="124"/>
      <c r="DI650" s="124"/>
      <c r="DJ650" s="124"/>
      <c r="DK650" s="124"/>
      <c r="DL650" s="124"/>
      <c r="DM650" s="124"/>
      <c r="DN650" s="124"/>
      <c r="DO650" s="124"/>
      <c r="DP650" s="124"/>
      <c r="DQ650" s="124"/>
      <c r="DR650" s="124"/>
      <c r="DS650" s="124"/>
      <c r="DT650" s="124"/>
      <c r="DU650" s="124"/>
      <c r="DV650" s="124"/>
      <c r="DW650" s="124"/>
      <c r="DX650" s="124"/>
      <c r="DY650" s="124"/>
      <c r="DZ650" s="124"/>
      <c r="EA650" s="124"/>
      <c r="EB650" s="124"/>
      <c r="EC650" s="124"/>
      <c r="ED650" s="124"/>
      <c r="EE650" s="124"/>
      <c r="EF650" s="124"/>
      <c r="EG650" s="124"/>
      <c r="EH650" s="124"/>
      <c r="EI650" s="124"/>
      <c r="EJ650" s="124"/>
      <c r="EK650" s="124"/>
      <c r="EL650" s="124"/>
      <c r="EM650" s="124"/>
      <c r="EN650" s="124"/>
      <c r="EO650" s="124"/>
      <c r="EP650" s="124"/>
      <c r="EQ650" s="124"/>
      <c r="ER650" s="124"/>
      <c r="ES650" s="124"/>
      <c r="ET650" s="124"/>
      <c r="EU650" s="124"/>
      <c r="EV650" s="124"/>
      <c r="EW650" s="124"/>
      <c r="EX650" s="124"/>
      <c r="EY650" s="124"/>
      <c r="EZ650" s="124"/>
      <c r="FA650" s="124"/>
      <c r="FB650" s="124"/>
      <c r="FC650" s="124"/>
      <c r="FD650" s="124"/>
      <c r="FE650" s="124"/>
      <c r="FF650" s="124"/>
      <c r="FG650" s="124"/>
      <c r="FH650" s="124"/>
      <c r="FI650" s="124"/>
      <c r="FJ650" s="124"/>
      <c r="FK650" s="124"/>
      <c r="FL650" s="124"/>
    </row>
    <row r="651" spans="1:168" s="31" customFormat="1" ht="25.5">
      <c r="A651" s="80">
        <v>280</v>
      </c>
      <c r="B651" s="101" t="s">
        <v>821</v>
      </c>
      <c r="C651" s="80">
        <v>0.43</v>
      </c>
      <c r="D651" s="101">
        <v>3225</v>
      </c>
      <c r="E651" s="80">
        <v>0.108</v>
      </c>
      <c r="F651" s="82">
        <f t="shared" si="21"/>
        <v>25.116279069767444</v>
      </c>
      <c r="G651" s="80">
        <v>0.108</v>
      </c>
      <c r="H651" s="82">
        <f t="shared" si="22"/>
        <v>25.116279069767444</v>
      </c>
      <c r="I651" s="80">
        <v>0.1419</v>
      </c>
      <c r="J651" s="82">
        <f t="shared" si="23"/>
        <v>33</v>
      </c>
      <c r="K651" s="80"/>
      <c r="L651" s="101"/>
      <c r="M651" s="101"/>
      <c r="N651" s="80"/>
      <c r="O651" s="80"/>
      <c r="P651" s="80"/>
      <c r="Q651" s="80"/>
      <c r="R651" s="80"/>
      <c r="S651" s="80"/>
      <c r="T651" s="103"/>
      <c r="U651" s="80"/>
      <c r="V651" s="136"/>
      <c r="W651" s="136"/>
      <c r="X651" s="107"/>
      <c r="Y651" s="107"/>
      <c r="Z651" s="80"/>
      <c r="AA651" s="108"/>
      <c r="AB651" s="109"/>
      <c r="AC651" s="107"/>
      <c r="AD651" s="107"/>
      <c r="AE651" s="107"/>
      <c r="AF651" s="107"/>
      <c r="AG651" s="107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123"/>
      <c r="CT651" s="123"/>
      <c r="CU651" s="123"/>
      <c r="CV651" s="123"/>
      <c r="CW651" s="123"/>
      <c r="CX651" s="123"/>
      <c r="CY651" s="123"/>
      <c r="CZ651" s="124"/>
      <c r="DA651" s="124"/>
      <c r="DB651" s="124"/>
      <c r="DC651" s="124"/>
      <c r="DD651" s="124"/>
      <c r="DE651" s="124"/>
      <c r="DF651" s="124"/>
      <c r="DG651" s="124"/>
      <c r="DH651" s="124"/>
      <c r="DI651" s="124"/>
      <c r="DJ651" s="124"/>
      <c r="DK651" s="124"/>
      <c r="DL651" s="124"/>
      <c r="DM651" s="124"/>
      <c r="DN651" s="124"/>
      <c r="DO651" s="124"/>
      <c r="DP651" s="124"/>
      <c r="DQ651" s="124"/>
      <c r="DR651" s="124"/>
      <c r="DS651" s="124"/>
      <c r="DT651" s="124"/>
      <c r="DU651" s="124"/>
      <c r="DV651" s="124"/>
      <c r="DW651" s="124"/>
      <c r="DX651" s="124"/>
      <c r="DY651" s="124"/>
      <c r="DZ651" s="124"/>
      <c r="EA651" s="124"/>
      <c r="EB651" s="124"/>
      <c r="EC651" s="124"/>
      <c r="ED651" s="124"/>
      <c r="EE651" s="124"/>
      <c r="EF651" s="124"/>
      <c r="EG651" s="124"/>
      <c r="EH651" s="124"/>
      <c r="EI651" s="124"/>
      <c r="EJ651" s="124"/>
      <c r="EK651" s="124"/>
      <c r="EL651" s="124"/>
      <c r="EM651" s="124"/>
      <c r="EN651" s="124"/>
      <c r="EO651" s="124"/>
      <c r="EP651" s="124"/>
      <c r="EQ651" s="124"/>
      <c r="ER651" s="124"/>
      <c r="ES651" s="124"/>
      <c r="ET651" s="124"/>
      <c r="EU651" s="124"/>
      <c r="EV651" s="124"/>
      <c r="EW651" s="124"/>
      <c r="EX651" s="124"/>
      <c r="EY651" s="124"/>
      <c r="EZ651" s="124"/>
      <c r="FA651" s="124"/>
      <c r="FB651" s="124"/>
      <c r="FC651" s="124"/>
      <c r="FD651" s="124"/>
      <c r="FE651" s="124"/>
      <c r="FF651" s="124"/>
      <c r="FG651" s="124"/>
      <c r="FH651" s="124"/>
      <c r="FI651" s="124"/>
      <c r="FJ651" s="124"/>
      <c r="FK651" s="124"/>
      <c r="FL651" s="124"/>
    </row>
    <row r="652" spans="1:168" s="31" customFormat="1" ht="51">
      <c r="A652" s="80">
        <v>281</v>
      </c>
      <c r="B652" s="101" t="s">
        <v>822</v>
      </c>
      <c r="C652" s="80">
        <v>0.35</v>
      </c>
      <c r="D652" s="101">
        <v>2800</v>
      </c>
      <c r="E652" s="80">
        <v>0.087</v>
      </c>
      <c r="F652" s="82">
        <f t="shared" si="21"/>
        <v>24.857142857142858</v>
      </c>
      <c r="G652" s="80">
        <v>0.087</v>
      </c>
      <c r="H652" s="82">
        <f t="shared" si="22"/>
        <v>24.857142857142858</v>
      </c>
      <c r="I652" s="80">
        <v>0.11549999999999999</v>
      </c>
      <c r="J652" s="82">
        <f t="shared" si="23"/>
        <v>33</v>
      </c>
      <c r="K652" s="80"/>
      <c r="L652" s="101"/>
      <c r="M652" s="101"/>
      <c r="N652" s="80"/>
      <c r="O652" s="80"/>
      <c r="P652" s="80"/>
      <c r="Q652" s="80"/>
      <c r="R652" s="80"/>
      <c r="S652" s="80"/>
      <c r="T652" s="103"/>
      <c r="U652" s="80"/>
      <c r="V652" s="136"/>
      <c r="W652" s="136"/>
      <c r="X652" s="107"/>
      <c r="Y652" s="107"/>
      <c r="Z652" s="80"/>
      <c r="AA652" s="108"/>
      <c r="AB652" s="109"/>
      <c r="AC652" s="107"/>
      <c r="AD652" s="107"/>
      <c r="AE652" s="107"/>
      <c r="AF652" s="107"/>
      <c r="AG652" s="107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123"/>
      <c r="CT652" s="123"/>
      <c r="CU652" s="123"/>
      <c r="CV652" s="123"/>
      <c r="CW652" s="123"/>
      <c r="CX652" s="123"/>
      <c r="CY652" s="123"/>
      <c r="CZ652" s="124"/>
      <c r="DA652" s="124"/>
      <c r="DB652" s="124"/>
      <c r="DC652" s="124"/>
      <c r="DD652" s="124"/>
      <c r="DE652" s="124"/>
      <c r="DF652" s="124"/>
      <c r="DG652" s="124"/>
      <c r="DH652" s="124"/>
      <c r="DI652" s="124"/>
      <c r="DJ652" s="124"/>
      <c r="DK652" s="124"/>
      <c r="DL652" s="124"/>
      <c r="DM652" s="124"/>
      <c r="DN652" s="124"/>
      <c r="DO652" s="124"/>
      <c r="DP652" s="124"/>
      <c r="DQ652" s="124"/>
      <c r="DR652" s="124"/>
      <c r="DS652" s="124"/>
      <c r="DT652" s="124"/>
      <c r="DU652" s="124"/>
      <c r="DV652" s="124"/>
      <c r="DW652" s="124"/>
      <c r="DX652" s="124"/>
      <c r="DY652" s="124"/>
      <c r="DZ652" s="124"/>
      <c r="EA652" s="124"/>
      <c r="EB652" s="124"/>
      <c r="EC652" s="124"/>
      <c r="ED652" s="124"/>
      <c r="EE652" s="124"/>
      <c r="EF652" s="124"/>
      <c r="EG652" s="124"/>
      <c r="EH652" s="124"/>
      <c r="EI652" s="124"/>
      <c r="EJ652" s="124"/>
      <c r="EK652" s="124"/>
      <c r="EL652" s="124"/>
      <c r="EM652" s="124"/>
      <c r="EN652" s="124"/>
      <c r="EO652" s="124"/>
      <c r="EP652" s="124"/>
      <c r="EQ652" s="124"/>
      <c r="ER652" s="124"/>
      <c r="ES652" s="124"/>
      <c r="ET652" s="124"/>
      <c r="EU652" s="124"/>
      <c r="EV652" s="124"/>
      <c r="EW652" s="124"/>
      <c r="EX652" s="124"/>
      <c r="EY652" s="124"/>
      <c r="EZ652" s="124"/>
      <c r="FA652" s="124"/>
      <c r="FB652" s="124"/>
      <c r="FC652" s="124"/>
      <c r="FD652" s="124"/>
      <c r="FE652" s="124"/>
      <c r="FF652" s="124"/>
      <c r="FG652" s="124"/>
      <c r="FH652" s="124"/>
      <c r="FI652" s="124"/>
      <c r="FJ652" s="124"/>
      <c r="FK652" s="124"/>
      <c r="FL652" s="124"/>
    </row>
    <row r="653" spans="1:168" s="31" customFormat="1" ht="25.5">
      <c r="A653" s="80">
        <v>282</v>
      </c>
      <c r="B653" s="101" t="s">
        <v>823</v>
      </c>
      <c r="C653" s="80">
        <v>4.5</v>
      </c>
      <c r="D653" s="101">
        <v>27900</v>
      </c>
      <c r="E653" s="80">
        <v>1.125</v>
      </c>
      <c r="F653" s="82">
        <f t="shared" si="21"/>
        <v>25</v>
      </c>
      <c r="G653" s="80">
        <v>1.125</v>
      </c>
      <c r="H653" s="82">
        <f t="shared" si="22"/>
        <v>25</v>
      </c>
      <c r="I653" s="80">
        <v>1.485</v>
      </c>
      <c r="J653" s="82">
        <f t="shared" si="23"/>
        <v>33</v>
      </c>
      <c r="K653" s="80"/>
      <c r="L653" s="101"/>
      <c r="M653" s="101"/>
      <c r="N653" s="80"/>
      <c r="O653" s="80"/>
      <c r="P653" s="80"/>
      <c r="Q653" s="80"/>
      <c r="R653" s="80"/>
      <c r="S653" s="80"/>
      <c r="T653" s="103"/>
      <c r="U653" s="80"/>
      <c r="V653" s="136"/>
      <c r="W653" s="136"/>
      <c r="X653" s="107"/>
      <c r="Y653" s="107"/>
      <c r="Z653" s="80"/>
      <c r="AA653" s="108"/>
      <c r="AB653" s="109"/>
      <c r="AC653" s="107"/>
      <c r="AD653" s="107"/>
      <c r="AE653" s="107"/>
      <c r="AF653" s="107"/>
      <c r="AG653" s="107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123"/>
      <c r="CT653" s="123"/>
      <c r="CU653" s="123"/>
      <c r="CV653" s="123"/>
      <c r="CW653" s="123"/>
      <c r="CX653" s="123"/>
      <c r="CY653" s="123"/>
      <c r="CZ653" s="124"/>
      <c r="DA653" s="124"/>
      <c r="DB653" s="124"/>
      <c r="DC653" s="124"/>
      <c r="DD653" s="124"/>
      <c r="DE653" s="124"/>
      <c r="DF653" s="124"/>
      <c r="DG653" s="124"/>
      <c r="DH653" s="124"/>
      <c r="DI653" s="124"/>
      <c r="DJ653" s="124"/>
      <c r="DK653" s="124"/>
      <c r="DL653" s="124"/>
      <c r="DM653" s="124"/>
      <c r="DN653" s="124"/>
      <c r="DO653" s="124"/>
      <c r="DP653" s="124"/>
      <c r="DQ653" s="124"/>
      <c r="DR653" s="124"/>
      <c r="DS653" s="124"/>
      <c r="DT653" s="124"/>
      <c r="DU653" s="124"/>
      <c r="DV653" s="124"/>
      <c r="DW653" s="124"/>
      <c r="DX653" s="124"/>
      <c r="DY653" s="124"/>
      <c r="DZ653" s="124"/>
      <c r="EA653" s="124"/>
      <c r="EB653" s="124"/>
      <c r="EC653" s="124"/>
      <c r="ED653" s="124"/>
      <c r="EE653" s="124"/>
      <c r="EF653" s="124"/>
      <c r="EG653" s="124"/>
      <c r="EH653" s="124"/>
      <c r="EI653" s="124"/>
      <c r="EJ653" s="124"/>
      <c r="EK653" s="124"/>
      <c r="EL653" s="124"/>
      <c r="EM653" s="124"/>
      <c r="EN653" s="124"/>
      <c r="EO653" s="124"/>
      <c r="EP653" s="124"/>
      <c r="EQ653" s="124"/>
      <c r="ER653" s="124"/>
      <c r="ES653" s="124"/>
      <c r="ET653" s="124"/>
      <c r="EU653" s="124"/>
      <c r="EV653" s="124"/>
      <c r="EW653" s="124"/>
      <c r="EX653" s="124"/>
      <c r="EY653" s="124"/>
      <c r="EZ653" s="124"/>
      <c r="FA653" s="124"/>
      <c r="FB653" s="124"/>
      <c r="FC653" s="124"/>
      <c r="FD653" s="124"/>
      <c r="FE653" s="124"/>
      <c r="FF653" s="124"/>
      <c r="FG653" s="124"/>
      <c r="FH653" s="124"/>
      <c r="FI653" s="124"/>
      <c r="FJ653" s="124"/>
      <c r="FK653" s="124"/>
      <c r="FL653" s="124"/>
    </row>
    <row r="654" spans="1:168" s="31" customFormat="1" ht="38.25">
      <c r="A654" s="80">
        <v>283</v>
      </c>
      <c r="B654" s="101" t="s">
        <v>824</v>
      </c>
      <c r="C654" s="80">
        <v>0.5</v>
      </c>
      <c r="D654" s="101">
        <v>3000</v>
      </c>
      <c r="E654" s="80">
        <v>0.125</v>
      </c>
      <c r="F654" s="82">
        <f t="shared" si="21"/>
        <v>25</v>
      </c>
      <c r="G654" s="80">
        <v>0.125</v>
      </c>
      <c r="H654" s="82">
        <f t="shared" si="22"/>
        <v>25</v>
      </c>
      <c r="I654" s="80">
        <v>0.165</v>
      </c>
      <c r="J654" s="82">
        <f t="shared" si="23"/>
        <v>33</v>
      </c>
      <c r="K654" s="80"/>
      <c r="L654" s="101"/>
      <c r="M654" s="101"/>
      <c r="N654" s="80"/>
      <c r="O654" s="80"/>
      <c r="P654" s="80"/>
      <c r="Q654" s="80"/>
      <c r="R654" s="80"/>
      <c r="S654" s="80"/>
      <c r="T654" s="103"/>
      <c r="U654" s="80"/>
      <c r="V654" s="136"/>
      <c r="W654" s="136"/>
      <c r="X654" s="107"/>
      <c r="Y654" s="107"/>
      <c r="Z654" s="80"/>
      <c r="AA654" s="108"/>
      <c r="AB654" s="109"/>
      <c r="AC654" s="107"/>
      <c r="AD654" s="107"/>
      <c r="AE654" s="107"/>
      <c r="AF654" s="107"/>
      <c r="AG654" s="107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123"/>
      <c r="CT654" s="123"/>
      <c r="CU654" s="123"/>
      <c r="CV654" s="123"/>
      <c r="CW654" s="123"/>
      <c r="CX654" s="123"/>
      <c r="CY654" s="123"/>
      <c r="CZ654" s="124"/>
      <c r="DA654" s="124"/>
      <c r="DB654" s="124"/>
      <c r="DC654" s="124"/>
      <c r="DD654" s="124"/>
      <c r="DE654" s="124"/>
      <c r="DF654" s="124"/>
      <c r="DG654" s="124"/>
      <c r="DH654" s="124"/>
      <c r="DI654" s="124"/>
      <c r="DJ654" s="124"/>
      <c r="DK654" s="124"/>
      <c r="DL654" s="124"/>
      <c r="DM654" s="124"/>
      <c r="DN654" s="124"/>
      <c r="DO654" s="124"/>
      <c r="DP654" s="124"/>
      <c r="DQ654" s="124"/>
      <c r="DR654" s="124"/>
      <c r="DS654" s="124"/>
      <c r="DT654" s="124"/>
      <c r="DU654" s="124"/>
      <c r="DV654" s="124"/>
      <c r="DW654" s="124"/>
      <c r="DX654" s="124"/>
      <c r="DY654" s="124"/>
      <c r="DZ654" s="124"/>
      <c r="EA654" s="124"/>
      <c r="EB654" s="124"/>
      <c r="EC654" s="124"/>
      <c r="ED654" s="124"/>
      <c r="EE654" s="124"/>
      <c r="EF654" s="124"/>
      <c r="EG654" s="124"/>
      <c r="EH654" s="124"/>
      <c r="EI654" s="124"/>
      <c r="EJ654" s="124"/>
      <c r="EK654" s="124"/>
      <c r="EL654" s="124"/>
      <c r="EM654" s="124"/>
      <c r="EN654" s="124"/>
      <c r="EO654" s="124"/>
      <c r="EP654" s="124"/>
      <c r="EQ654" s="124"/>
      <c r="ER654" s="124"/>
      <c r="ES654" s="124"/>
      <c r="ET654" s="124"/>
      <c r="EU654" s="124"/>
      <c r="EV654" s="124"/>
      <c r="EW654" s="124"/>
      <c r="EX654" s="124"/>
      <c r="EY654" s="124"/>
      <c r="EZ654" s="124"/>
      <c r="FA654" s="124"/>
      <c r="FB654" s="124"/>
      <c r="FC654" s="124"/>
      <c r="FD654" s="124"/>
      <c r="FE654" s="124"/>
      <c r="FF654" s="124"/>
      <c r="FG654" s="124"/>
      <c r="FH654" s="124"/>
      <c r="FI654" s="124"/>
      <c r="FJ654" s="124"/>
      <c r="FK654" s="124"/>
      <c r="FL654" s="124"/>
    </row>
    <row r="655" spans="1:168" s="31" customFormat="1" ht="38.25">
      <c r="A655" s="80">
        <v>284</v>
      </c>
      <c r="B655" s="101" t="s">
        <v>825</v>
      </c>
      <c r="C655" s="80">
        <v>0.47</v>
      </c>
      <c r="D655" s="101">
        <v>3790</v>
      </c>
      <c r="E655" s="80">
        <v>0.117</v>
      </c>
      <c r="F655" s="82">
        <f t="shared" si="21"/>
        <v>24.893617021276597</v>
      </c>
      <c r="G655" s="80">
        <v>0.117</v>
      </c>
      <c r="H655" s="82">
        <f t="shared" si="22"/>
        <v>24.893617021276597</v>
      </c>
      <c r="I655" s="80">
        <v>0.1551</v>
      </c>
      <c r="J655" s="82">
        <f t="shared" si="23"/>
        <v>33</v>
      </c>
      <c r="K655" s="80"/>
      <c r="L655" s="101"/>
      <c r="M655" s="101"/>
      <c r="N655" s="80"/>
      <c r="O655" s="80"/>
      <c r="P655" s="80"/>
      <c r="Q655" s="80"/>
      <c r="R655" s="80"/>
      <c r="S655" s="80"/>
      <c r="T655" s="103"/>
      <c r="U655" s="80"/>
      <c r="V655" s="136"/>
      <c r="W655" s="136"/>
      <c r="X655" s="107"/>
      <c r="Y655" s="107"/>
      <c r="Z655" s="80"/>
      <c r="AA655" s="108"/>
      <c r="AB655" s="109"/>
      <c r="AC655" s="107"/>
      <c r="AD655" s="107"/>
      <c r="AE655" s="107"/>
      <c r="AF655" s="107"/>
      <c r="AG655" s="107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123"/>
      <c r="CT655" s="123"/>
      <c r="CU655" s="123"/>
      <c r="CV655" s="123"/>
      <c r="CW655" s="123"/>
      <c r="CX655" s="123"/>
      <c r="CY655" s="123"/>
      <c r="CZ655" s="124"/>
      <c r="DA655" s="124"/>
      <c r="DB655" s="124"/>
      <c r="DC655" s="124"/>
      <c r="DD655" s="124"/>
      <c r="DE655" s="124"/>
      <c r="DF655" s="124"/>
      <c r="DG655" s="124"/>
      <c r="DH655" s="124"/>
      <c r="DI655" s="124"/>
      <c r="DJ655" s="124"/>
      <c r="DK655" s="124"/>
      <c r="DL655" s="124"/>
      <c r="DM655" s="124"/>
      <c r="DN655" s="124"/>
      <c r="DO655" s="124"/>
      <c r="DP655" s="124"/>
      <c r="DQ655" s="124"/>
      <c r="DR655" s="124"/>
      <c r="DS655" s="124"/>
      <c r="DT655" s="124"/>
      <c r="DU655" s="124"/>
      <c r="DV655" s="124"/>
      <c r="DW655" s="124"/>
      <c r="DX655" s="124"/>
      <c r="DY655" s="124"/>
      <c r="DZ655" s="124"/>
      <c r="EA655" s="124"/>
      <c r="EB655" s="124"/>
      <c r="EC655" s="124"/>
      <c r="ED655" s="124"/>
      <c r="EE655" s="124"/>
      <c r="EF655" s="124"/>
      <c r="EG655" s="124"/>
      <c r="EH655" s="124"/>
      <c r="EI655" s="124"/>
      <c r="EJ655" s="124"/>
      <c r="EK655" s="124"/>
      <c r="EL655" s="124"/>
      <c r="EM655" s="124"/>
      <c r="EN655" s="124"/>
      <c r="EO655" s="124"/>
      <c r="EP655" s="124"/>
      <c r="EQ655" s="124"/>
      <c r="ER655" s="124"/>
      <c r="ES655" s="124"/>
      <c r="ET655" s="124"/>
      <c r="EU655" s="124"/>
      <c r="EV655" s="124"/>
      <c r="EW655" s="124"/>
      <c r="EX655" s="124"/>
      <c r="EY655" s="124"/>
      <c r="EZ655" s="124"/>
      <c r="FA655" s="124"/>
      <c r="FB655" s="124"/>
      <c r="FC655" s="124"/>
      <c r="FD655" s="124"/>
      <c r="FE655" s="124"/>
      <c r="FF655" s="124"/>
      <c r="FG655" s="124"/>
      <c r="FH655" s="124"/>
      <c r="FI655" s="124"/>
      <c r="FJ655" s="124"/>
      <c r="FK655" s="124"/>
      <c r="FL655" s="124"/>
    </row>
    <row r="656" spans="1:168" s="31" customFormat="1" ht="38.25">
      <c r="A656" s="80">
        <v>285</v>
      </c>
      <c r="B656" s="101" t="s">
        <v>826</v>
      </c>
      <c r="C656" s="80">
        <v>2.2</v>
      </c>
      <c r="D656" s="101">
        <v>11000</v>
      </c>
      <c r="E656" s="80">
        <v>0.55</v>
      </c>
      <c r="F656" s="82">
        <f t="shared" si="21"/>
        <v>25</v>
      </c>
      <c r="G656" s="80">
        <v>0.55</v>
      </c>
      <c r="H656" s="82">
        <f t="shared" si="22"/>
        <v>25</v>
      </c>
      <c r="I656" s="80">
        <v>0.7260000000000001</v>
      </c>
      <c r="J656" s="82">
        <f t="shared" si="23"/>
        <v>33</v>
      </c>
      <c r="K656" s="80"/>
      <c r="L656" s="101"/>
      <c r="M656" s="101"/>
      <c r="N656" s="80"/>
      <c r="O656" s="80"/>
      <c r="P656" s="80"/>
      <c r="Q656" s="80"/>
      <c r="R656" s="80"/>
      <c r="S656" s="80"/>
      <c r="T656" s="103"/>
      <c r="U656" s="80"/>
      <c r="V656" s="136"/>
      <c r="W656" s="136"/>
      <c r="X656" s="107"/>
      <c r="Y656" s="107"/>
      <c r="Z656" s="80"/>
      <c r="AA656" s="108"/>
      <c r="AB656" s="109"/>
      <c r="AC656" s="107"/>
      <c r="AD656" s="107"/>
      <c r="AE656" s="107"/>
      <c r="AF656" s="107"/>
      <c r="AG656" s="107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123"/>
      <c r="CT656" s="123"/>
      <c r="CU656" s="123"/>
      <c r="CV656" s="123"/>
      <c r="CW656" s="123"/>
      <c r="CX656" s="123"/>
      <c r="CY656" s="123"/>
      <c r="CZ656" s="124"/>
      <c r="DA656" s="124"/>
      <c r="DB656" s="124"/>
      <c r="DC656" s="124"/>
      <c r="DD656" s="124"/>
      <c r="DE656" s="124"/>
      <c r="DF656" s="124"/>
      <c r="DG656" s="124"/>
      <c r="DH656" s="124"/>
      <c r="DI656" s="124"/>
      <c r="DJ656" s="124"/>
      <c r="DK656" s="124"/>
      <c r="DL656" s="124"/>
      <c r="DM656" s="124"/>
      <c r="DN656" s="124"/>
      <c r="DO656" s="124"/>
      <c r="DP656" s="124"/>
      <c r="DQ656" s="124"/>
      <c r="DR656" s="124"/>
      <c r="DS656" s="124"/>
      <c r="DT656" s="124"/>
      <c r="DU656" s="124"/>
      <c r="DV656" s="124"/>
      <c r="DW656" s="124"/>
      <c r="DX656" s="124"/>
      <c r="DY656" s="124"/>
      <c r="DZ656" s="124"/>
      <c r="EA656" s="124"/>
      <c r="EB656" s="124"/>
      <c r="EC656" s="124"/>
      <c r="ED656" s="124"/>
      <c r="EE656" s="124"/>
      <c r="EF656" s="124"/>
      <c r="EG656" s="124"/>
      <c r="EH656" s="124"/>
      <c r="EI656" s="124"/>
      <c r="EJ656" s="124"/>
      <c r="EK656" s="124"/>
      <c r="EL656" s="124"/>
      <c r="EM656" s="124"/>
      <c r="EN656" s="124"/>
      <c r="EO656" s="124"/>
      <c r="EP656" s="124"/>
      <c r="EQ656" s="124"/>
      <c r="ER656" s="124"/>
      <c r="ES656" s="124"/>
      <c r="ET656" s="124"/>
      <c r="EU656" s="124"/>
      <c r="EV656" s="124"/>
      <c r="EW656" s="124"/>
      <c r="EX656" s="124"/>
      <c r="EY656" s="124"/>
      <c r="EZ656" s="124"/>
      <c r="FA656" s="124"/>
      <c r="FB656" s="124"/>
      <c r="FC656" s="124"/>
      <c r="FD656" s="124"/>
      <c r="FE656" s="124"/>
      <c r="FF656" s="124"/>
      <c r="FG656" s="124"/>
      <c r="FH656" s="124"/>
      <c r="FI656" s="124"/>
      <c r="FJ656" s="124"/>
      <c r="FK656" s="124"/>
      <c r="FL656" s="124"/>
    </row>
    <row r="657" spans="1:168" s="31" customFormat="1" ht="38.25">
      <c r="A657" s="80">
        <v>286</v>
      </c>
      <c r="B657" s="101" t="s">
        <v>827</v>
      </c>
      <c r="C657" s="80">
        <v>1.5</v>
      </c>
      <c r="D657" s="101">
        <v>10500</v>
      </c>
      <c r="E657" s="80">
        <v>0.375</v>
      </c>
      <c r="F657" s="82">
        <f t="shared" si="21"/>
        <v>25</v>
      </c>
      <c r="G657" s="80">
        <v>0.375</v>
      </c>
      <c r="H657" s="82">
        <f t="shared" si="22"/>
        <v>25</v>
      </c>
      <c r="I657" s="80">
        <v>0.495</v>
      </c>
      <c r="J657" s="82">
        <f t="shared" si="23"/>
        <v>33</v>
      </c>
      <c r="K657" s="80"/>
      <c r="L657" s="101"/>
      <c r="M657" s="101"/>
      <c r="N657" s="80"/>
      <c r="O657" s="80"/>
      <c r="P657" s="80"/>
      <c r="Q657" s="80"/>
      <c r="R657" s="80"/>
      <c r="S657" s="80"/>
      <c r="T657" s="103"/>
      <c r="U657" s="80"/>
      <c r="V657" s="136"/>
      <c r="W657" s="136"/>
      <c r="X657" s="79" t="s">
        <v>775</v>
      </c>
      <c r="Y657" s="79" t="s">
        <v>739</v>
      </c>
      <c r="Z657" s="80" t="s">
        <v>397</v>
      </c>
      <c r="AA657" s="81">
        <v>4.21</v>
      </c>
      <c r="AB657" s="82"/>
      <c r="AC657" s="83">
        <f>AA657*AD657/1000000</f>
        <v>6.41523589</v>
      </c>
      <c r="AD657" s="83">
        <v>1523809</v>
      </c>
      <c r="AE657" s="90">
        <v>43132</v>
      </c>
      <c r="AF657" s="90">
        <v>43374</v>
      </c>
      <c r="AG657" s="107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123"/>
      <c r="CT657" s="123"/>
      <c r="CU657" s="123"/>
      <c r="CV657" s="123"/>
      <c r="CW657" s="123"/>
      <c r="CX657" s="123"/>
      <c r="CY657" s="123"/>
      <c r="CZ657" s="124"/>
      <c r="DA657" s="124"/>
      <c r="DB657" s="124"/>
      <c r="DC657" s="124"/>
      <c r="DD657" s="124"/>
      <c r="DE657" s="124"/>
      <c r="DF657" s="124"/>
      <c r="DG657" s="124"/>
      <c r="DH657" s="124"/>
      <c r="DI657" s="124"/>
      <c r="DJ657" s="124"/>
      <c r="DK657" s="124"/>
      <c r="DL657" s="124"/>
      <c r="DM657" s="124"/>
      <c r="DN657" s="124"/>
      <c r="DO657" s="124"/>
      <c r="DP657" s="124"/>
      <c r="DQ657" s="124"/>
      <c r="DR657" s="124"/>
      <c r="DS657" s="124"/>
      <c r="DT657" s="124"/>
      <c r="DU657" s="124"/>
      <c r="DV657" s="124"/>
      <c r="DW657" s="124"/>
      <c r="DX657" s="124"/>
      <c r="DY657" s="124"/>
      <c r="DZ657" s="124"/>
      <c r="EA657" s="124"/>
      <c r="EB657" s="124"/>
      <c r="EC657" s="124"/>
      <c r="ED657" s="124"/>
      <c r="EE657" s="124"/>
      <c r="EF657" s="124"/>
      <c r="EG657" s="124"/>
      <c r="EH657" s="124"/>
      <c r="EI657" s="124"/>
      <c r="EJ657" s="124"/>
      <c r="EK657" s="124"/>
      <c r="EL657" s="124"/>
      <c r="EM657" s="124"/>
      <c r="EN657" s="124"/>
      <c r="EO657" s="124"/>
      <c r="EP657" s="124"/>
      <c r="EQ657" s="124"/>
      <c r="ER657" s="124"/>
      <c r="ES657" s="124"/>
      <c r="ET657" s="124"/>
      <c r="EU657" s="124"/>
      <c r="EV657" s="124"/>
      <c r="EW657" s="124"/>
      <c r="EX657" s="124"/>
      <c r="EY657" s="124"/>
      <c r="EZ657" s="124"/>
      <c r="FA657" s="124"/>
      <c r="FB657" s="124"/>
      <c r="FC657" s="124"/>
      <c r="FD657" s="124"/>
      <c r="FE657" s="124"/>
      <c r="FF657" s="124"/>
      <c r="FG657" s="124"/>
      <c r="FH657" s="124"/>
      <c r="FI657" s="124"/>
      <c r="FJ657" s="124"/>
      <c r="FK657" s="124"/>
      <c r="FL657" s="124"/>
    </row>
    <row r="658" spans="1:168" s="31" customFormat="1" ht="25.5">
      <c r="A658" s="80">
        <v>287</v>
      </c>
      <c r="B658" s="101" t="s">
        <v>828</v>
      </c>
      <c r="C658" s="80">
        <v>4</v>
      </c>
      <c r="D658" s="101">
        <v>28000</v>
      </c>
      <c r="E658" s="80">
        <v>1</v>
      </c>
      <c r="F658" s="82">
        <f t="shared" si="21"/>
        <v>25</v>
      </c>
      <c r="G658" s="80">
        <v>1</v>
      </c>
      <c r="H658" s="82">
        <f t="shared" si="22"/>
        <v>25</v>
      </c>
      <c r="I658" s="80">
        <v>1.32</v>
      </c>
      <c r="J658" s="82">
        <f t="shared" si="23"/>
        <v>33</v>
      </c>
      <c r="K658" s="80"/>
      <c r="L658" s="101"/>
      <c r="M658" s="101"/>
      <c r="N658" s="80"/>
      <c r="O658" s="80"/>
      <c r="P658" s="80"/>
      <c r="Q658" s="80"/>
      <c r="R658" s="80"/>
      <c r="S658" s="80"/>
      <c r="T658" s="103"/>
      <c r="U658" s="80"/>
      <c r="V658" s="136"/>
      <c r="W658" s="136"/>
      <c r="X658" s="107"/>
      <c r="Y658" s="107"/>
      <c r="Z658" s="80"/>
      <c r="AA658" s="108"/>
      <c r="AB658" s="109"/>
      <c r="AC658" s="107"/>
      <c r="AD658" s="107"/>
      <c r="AE658" s="107"/>
      <c r="AF658" s="107"/>
      <c r="AG658" s="107"/>
      <c r="AH658" s="3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  <c r="CC658" s="124"/>
      <c r="CD658" s="124"/>
      <c r="CE658" s="124"/>
      <c r="CF658" s="124"/>
      <c r="CG658" s="124"/>
      <c r="CH658" s="124"/>
      <c r="CI658" s="124"/>
      <c r="CJ658" s="124"/>
      <c r="CK658" s="124"/>
      <c r="CL658" s="124"/>
      <c r="CM658" s="124"/>
      <c r="CN658" s="124"/>
      <c r="CO658" s="124"/>
      <c r="CP658" s="124"/>
      <c r="CQ658" s="124"/>
      <c r="CR658" s="124"/>
      <c r="CS658" s="123"/>
      <c r="CT658" s="123"/>
      <c r="CU658" s="123"/>
      <c r="CV658" s="123"/>
      <c r="CW658" s="123"/>
      <c r="CX658" s="123"/>
      <c r="CY658" s="123"/>
      <c r="CZ658" s="124"/>
      <c r="DA658" s="124"/>
      <c r="DB658" s="124"/>
      <c r="DC658" s="124"/>
      <c r="DD658" s="124"/>
      <c r="DE658" s="124"/>
      <c r="DF658" s="124"/>
      <c r="DG658" s="124"/>
      <c r="DH658" s="124"/>
      <c r="DI658" s="124"/>
      <c r="DJ658" s="124"/>
      <c r="DK658" s="124"/>
      <c r="DL658" s="124"/>
      <c r="DM658" s="124"/>
      <c r="DN658" s="124"/>
      <c r="DO658" s="124"/>
      <c r="DP658" s="124"/>
      <c r="DQ658" s="124"/>
      <c r="DR658" s="124"/>
      <c r="DS658" s="124"/>
      <c r="DT658" s="124"/>
      <c r="DU658" s="124"/>
      <c r="DV658" s="124"/>
      <c r="DW658" s="124"/>
      <c r="DX658" s="124"/>
      <c r="DY658" s="124"/>
      <c r="DZ658" s="124"/>
      <c r="EA658" s="124"/>
      <c r="EB658" s="124"/>
      <c r="EC658" s="124"/>
      <c r="ED658" s="124"/>
      <c r="EE658" s="124"/>
      <c r="EF658" s="124"/>
      <c r="EG658" s="124"/>
      <c r="EH658" s="124"/>
      <c r="EI658" s="124"/>
      <c r="EJ658" s="124"/>
      <c r="EK658" s="124"/>
      <c r="EL658" s="124"/>
      <c r="EM658" s="124"/>
      <c r="EN658" s="124"/>
      <c r="EO658" s="124"/>
      <c r="EP658" s="124"/>
      <c r="EQ658" s="124"/>
      <c r="ER658" s="124"/>
      <c r="ES658" s="124"/>
      <c r="ET658" s="124"/>
      <c r="EU658" s="124"/>
      <c r="EV658" s="124"/>
      <c r="EW658" s="124"/>
      <c r="EX658" s="124"/>
      <c r="EY658" s="124"/>
      <c r="EZ658" s="124"/>
      <c r="FA658" s="124"/>
      <c r="FB658" s="124"/>
      <c r="FC658" s="124"/>
      <c r="FD658" s="124"/>
      <c r="FE658" s="124"/>
      <c r="FF658" s="124"/>
      <c r="FG658" s="124"/>
      <c r="FH658" s="124"/>
      <c r="FI658" s="124"/>
      <c r="FJ658" s="124"/>
      <c r="FK658" s="124"/>
      <c r="FL658" s="124"/>
    </row>
    <row r="659" spans="1:168" s="31" customFormat="1" ht="38.25">
      <c r="A659" s="80">
        <v>288</v>
      </c>
      <c r="B659" s="101" t="s">
        <v>829</v>
      </c>
      <c r="C659" s="80">
        <v>2.077</v>
      </c>
      <c r="D659" s="101">
        <v>18700</v>
      </c>
      <c r="E659" s="80">
        <v>0.519</v>
      </c>
      <c r="F659" s="82">
        <f t="shared" si="21"/>
        <v>24.98796340876264</v>
      </c>
      <c r="G659" s="80">
        <v>0.519</v>
      </c>
      <c r="H659" s="82">
        <f t="shared" si="22"/>
        <v>24.98796340876264</v>
      </c>
      <c r="I659" s="80">
        <v>0.68541</v>
      </c>
      <c r="J659" s="82">
        <f t="shared" si="23"/>
        <v>33</v>
      </c>
      <c r="K659" s="80"/>
      <c r="L659" s="101"/>
      <c r="M659" s="101"/>
      <c r="N659" s="80"/>
      <c r="O659" s="80"/>
      <c r="P659" s="80"/>
      <c r="Q659" s="80"/>
      <c r="R659" s="80"/>
      <c r="S659" s="80"/>
      <c r="T659" s="103"/>
      <c r="U659" s="80"/>
      <c r="V659" s="136"/>
      <c r="W659" s="136"/>
      <c r="X659" s="107"/>
      <c r="Y659" s="107"/>
      <c r="Z659" s="80"/>
      <c r="AA659" s="108"/>
      <c r="AB659" s="109"/>
      <c r="AC659" s="107"/>
      <c r="AD659" s="107"/>
      <c r="AE659" s="107"/>
      <c r="AF659" s="107"/>
      <c r="AG659" s="107"/>
      <c r="AH659" s="3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  <c r="CC659" s="124"/>
      <c r="CD659" s="124"/>
      <c r="CE659" s="124"/>
      <c r="CF659" s="124"/>
      <c r="CG659" s="124"/>
      <c r="CH659" s="124"/>
      <c r="CI659" s="124"/>
      <c r="CJ659" s="124"/>
      <c r="CK659" s="124"/>
      <c r="CL659" s="124"/>
      <c r="CM659" s="124"/>
      <c r="CN659" s="124"/>
      <c r="CO659" s="124"/>
      <c r="CP659" s="124"/>
      <c r="CQ659" s="124"/>
      <c r="CR659" s="124"/>
      <c r="CS659" s="123"/>
      <c r="CT659" s="123"/>
      <c r="CU659" s="123"/>
      <c r="CV659" s="123"/>
      <c r="CW659" s="123"/>
      <c r="CX659" s="123"/>
      <c r="CY659" s="123"/>
      <c r="CZ659" s="124"/>
      <c r="DA659" s="124"/>
      <c r="DB659" s="124"/>
      <c r="DC659" s="124"/>
      <c r="DD659" s="124"/>
      <c r="DE659" s="124"/>
      <c r="DF659" s="124"/>
      <c r="DG659" s="124"/>
      <c r="DH659" s="124"/>
      <c r="DI659" s="124"/>
      <c r="DJ659" s="124"/>
      <c r="DK659" s="124"/>
      <c r="DL659" s="124"/>
      <c r="DM659" s="124"/>
      <c r="DN659" s="124"/>
      <c r="DO659" s="124"/>
      <c r="DP659" s="124"/>
      <c r="DQ659" s="124"/>
      <c r="DR659" s="124"/>
      <c r="DS659" s="124"/>
      <c r="DT659" s="124"/>
      <c r="DU659" s="124"/>
      <c r="DV659" s="124"/>
      <c r="DW659" s="124"/>
      <c r="DX659" s="124"/>
      <c r="DY659" s="124"/>
      <c r="DZ659" s="124"/>
      <c r="EA659" s="124"/>
      <c r="EB659" s="124"/>
      <c r="EC659" s="124"/>
      <c r="ED659" s="124"/>
      <c r="EE659" s="124"/>
      <c r="EF659" s="124"/>
      <c r="EG659" s="124"/>
      <c r="EH659" s="124"/>
      <c r="EI659" s="124"/>
      <c r="EJ659" s="124"/>
      <c r="EK659" s="124"/>
      <c r="EL659" s="124"/>
      <c r="EM659" s="124"/>
      <c r="EN659" s="124"/>
      <c r="EO659" s="124"/>
      <c r="EP659" s="124"/>
      <c r="EQ659" s="124"/>
      <c r="ER659" s="124"/>
      <c r="ES659" s="124"/>
      <c r="ET659" s="124"/>
      <c r="EU659" s="124"/>
      <c r="EV659" s="124"/>
      <c r="EW659" s="124"/>
      <c r="EX659" s="124"/>
      <c r="EY659" s="124"/>
      <c r="EZ659" s="124"/>
      <c r="FA659" s="124"/>
      <c r="FB659" s="124"/>
      <c r="FC659" s="124"/>
      <c r="FD659" s="124"/>
      <c r="FE659" s="124"/>
      <c r="FF659" s="124"/>
      <c r="FG659" s="124"/>
      <c r="FH659" s="124"/>
      <c r="FI659" s="124"/>
      <c r="FJ659" s="124"/>
      <c r="FK659" s="124"/>
      <c r="FL659" s="124"/>
    </row>
    <row r="660" spans="1:168" s="31" customFormat="1" ht="38.25">
      <c r="A660" s="80">
        <v>289</v>
      </c>
      <c r="B660" s="101" t="s">
        <v>830</v>
      </c>
      <c r="C660" s="80">
        <v>0.6</v>
      </c>
      <c r="D660" s="101">
        <v>8754</v>
      </c>
      <c r="E660" s="80">
        <v>0.15</v>
      </c>
      <c r="F660" s="82">
        <f t="shared" si="21"/>
        <v>25</v>
      </c>
      <c r="G660" s="80">
        <v>0.15</v>
      </c>
      <c r="H660" s="82">
        <f t="shared" si="22"/>
        <v>25</v>
      </c>
      <c r="I660" s="80">
        <v>0.198</v>
      </c>
      <c r="J660" s="82">
        <f t="shared" si="23"/>
        <v>33</v>
      </c>
      <c r="K660" s="80"/>
      <c r="L660" s="101"/>
      <c r="M660" s="101"/>
      <c r="N660" s="80"/>
      <c r="O660" s="80"/>
      <c r="P660" s="80"/>
      <c r="Q660" s="80"/>
      <c r="R660" s="80"/>
      <c r="S660" s="80"/>
      <c r="T660" s="103"/>
      <c r="U660" s="80"/>
      <c r="V660" s="136"/>
      <c r="W660" s="136"/>
      <c r="X660" s="107"/>
      <c r="Y660" s="107"/>
      <c r="Z660" s="80"/>
      <c r="AA660" s="108"/>
      <c r="AB660" s="109"/>
      <c r="AC660" s="107"/>
      <c r="AD660" s="107"/>
      <c r="AE660" s="107"/>
      <c r="AF660" s="107"/>
      <c r="AG660" s="107"/>
      <c r="AH660" s="3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  <c r="CJ660" s="124"/>
      <c r="CK660" s="124"/>
      <c r="CL660" s="124"/>
      <c r="CM660" s="124"/>
      <c r="CN660" s="124"/>
      <c r="CO660" s="124"/>
      <c r="CP660" s="124"/>
      <c r="CQ660" s="124"/>
      <c r="CR660" s="124"/>
      <c r="CS660" s="123"/>
      <c r="CT660" s="123"/>
      <c r="CU660" s="123"/>
      <c r="CV660" s="123"/>
      <c r="CW660" s="123"/>
      <c r="CX660" s="123"/>
      <c r="CY660" s="123"/>
      <c r="CZ660" s="124"/>
      <c r="DA660" s="124"/>
      <c r="DB660" s="124"/>
      <c r="DC660" s="124"/>
      <c r="DD660" s="124"/>
      <c r="DE660" s="124"/>
      <c r="DF660" s="124"/>
      <c r="DG660" s="124"/>
      <c r="DH660" s="124"/>
      <c r="DI660" s="124"/>
      <c r="DJ660" s="124"/>
      <c r="DK660" s="124"/>
      <c r="DL660" s="124"/>
      <c r="DM660" s="124"/>
      <c r="DN660" s="124"/>
      <c r="DO660" s="124"/>
      <c r="DP660" s="124"/>
      <c r="DQ660" s="124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  <c r="EG660" s="124"/>
      <c r="EH660" s="124"/>
      <c r="EI660" s="124"/>
      <c r="EJ660" s="124"/>
      <c r="EK660" s="124"/>
      <c r="EL660" s="124"/>
      <c r="EM660" s="124"/>
      <c r="EN660" s="124"/>
      <c r="EO660" s="124"/>
      <c r="EP660" s="124"/>
      <c r="EQ660" s="124"/>
      <c r="ER660" s="124"/>
      <c r="ES660" s="124"/>
      <c r="ET660" s="124"/>
      <c r="EU660" s="124"/>
      <c r="EV660" s="124"/>
      <c r="EW660" s="124"/>
      <c r="EX660" s="124"/>
      <c r="EY660" s="124"/>
      <c r="EZ660" s="124"/>
      <c r="FA660" s="124"/>
      <c r="FB660" s="124"/>
      <c r="FC660" s="124"/>
      <c r="FD660" s="124"/>
      <c r="FE660" s="124"/>
      <c r="FF660" s="124"/>
      <c r="FG660" s="124"/>
      <c r="FH660" s="124"/>
      <c r="FI660" s="124"/>
      <c r="FJ660" s="124"/>
      <c r="FK660" s="124"/>
      <c r="FL660" s="124"/>
    </row>
    <row r="661" spans="1:168" s="31" customFormat="1" ht="25.5">
      <c r="A661" s="80">
        <v>290</v>
      </c>
      <c r="B661" s="101" t="s">
        <v>831</v>
      </c>
      <c r="C661" s="80">
        <v>0.25</v>
      </c>
      <c r="D661" s="101">
        <v>1825</v>
      </c>
      <c r="E661" s="80">
        <v>0.062</v>
      </c>
      <c r="F661" s="82">
        <f t="shared" si="21"/>
        <v>24.8</v>
      </c>
      <c r="G661" s="80">
        <v>0.062</v>
      </c>
      <c r="H661" s="82">
        <f t="shared" si="22"/>
        <v>24.8</v>
      </c>
      <c r="I661" s="80">
        <v>0.0825</v>
      </c>
      <c r="J661" s="82">
        <f t="shared" si="23"/>
        <v>33</v>
      </c>
      <c r="K661" s="80"/>
      <c r="L661" s="101"/>
      <c r="M661" s="101"/>
      <c r="N661" s="80"/>
      <c r="O661" s="80"/>
      <c r="P661" s="80"/>
      <c r="Q661" s="80"/>
      <c r="R661" s="80"/>
      <c r="S661" s="80"/>
      <c r="T661" s="103"/>
      <c r="U661" s="80"/>
      <c r="V661" s="136"/>
      <c r="W661" s="136"/>
      <c r="X661" s="107"/>
      <c r="Y661" s="107"/>
      <c r="Z661" s="80"/>
      <c r="AA661" s="108"/>
      <c r="AB661" s="109"/>
      <c r="AC661" s="107"/>
      <c r="AD661" s="107"/>
      <c r="AE661" s="107"/>
      <c r="AF661" s="107"/>
      <c r="AG661" s="107"/>
      <c r="AH661" s="34"/>
      <c r="AI661" s="124"/>
      <c r="AJ661" s="124"/>
      <c r="AK661" s="124"/>
      <c r="AL661" s="124"/>
      <c r="AM661" s="124"/>
      <c r="AN661" s="124"/>
      <c r="AO661" s="124"/>
      <c r="AP661" s="124"/>
      <c r="AQ661" s="124"/>
      <c r="AR661" s="124"/>
      <c r="AS661" s="124"/>
      <c r="AT661" s="124"/>
      <c r="AU661" s="124"/>
      <c r="AV661" s="124"/>
      <c r="AW661" s="124"/>
      <c r="AX661" s="124"/>
      <c r="AY661" s="124"/>
      <c r="AZ661" s="124"/>
      <c r="BA661" s="124"/>
      <c r="BB661" s="124"/>
      <c r="BC661" s="124"/>
      <c r="BD661" s="124"/>
      <c r="BE661" s="124"/>
      <c r="BF661" s="124"/>
      <c r="BG661" s="124"/>
      <c r="BH661" s="124"/>
      <c r="BI661" s="124"/>
      <c r="BJ661" s="124"/>
      <c r="BK661" s="124"/>
      <c r="BL661" s="124"/>
      <c r="BM661" s="124"/>
      <c r="BN661" s="124"/>
      <c r="BO661" s="124"/>
      <c r="BP661" s="124"/>
      <c r="BQ661" s="124"/>
      <c r="BR661" s="124"/>
      <c r="BS661" s="124"/>
      <c r="BT661" s="124"/>
      <c r="BU661" s="124"/>
      <c r="BV661" s="124"/>
      <c r="BW661" s="124"/>
      <c r="BX661" s="124"/>
      <c r="BY661" s="124"/>
      <c r="BZ661" s="124"/>
      <c r="CA661" s="124"/>
      <c r="CB661" s="124"/>
      <c r="CC661" s="124"/>
      <c r="CD661" s="124"/>
      <c r="CE661" s="124"/>
      <c r="CF661" s="124"/>
      <c r="CG661" s="124"/>
      <c r="CH661" s="124"/>
      <c r="CI661" s="124"/>
      <c r="CJ661" s="124"/>
      <c r="CK661" s="124"/>
      <c r="CL661" s="124"/>
      <c r="CM661" s="124"/>
      <c r="CN661" s="124"/>
      <c r="CO661" s="124"/>
      <c r="CP661" s="124"/>
      <c r="CQ661" s="124"/>
      <c r="CR661" s="124"/>
      <c r="CS661" s="123"/>
      <c r="CT661" s="123"/>
      <c r="CU661" s="123"/>
      <c r="CV661" s="123"/>
      <c r="CW661" s="123"/>
      <c r="CX661" s="123"/>
      <c r="CY661" s="123"/>
      <c r="CZ661" s="124"/>
      <c r="DA661" s="124"/>
      <c r="DB661" s="124"/>
      <c r="DC661" s="124"/>
      <c r="DD661" s="124"/>
      <c r="DE661" s="124"/>
      <c r="DF661" s="124"/>
      <c r="DG661" s="124"/>
      <c r="DH661" s="124"/>
      <c r="DI661" s="124"/>
      <c r="DJ661" s="124"/>
      <c r="DK661" s="124"/>
      <c r="DL661" s="124"/>
      <c r="DM661" s="124"/>
      <c r="DN661" s="124"/>
      <c r="DO661" s="124"/>
      <c r="DP661" s="124"/>
      <c r="DQ661" s="124"/>
      <c r="DR661" s="124"/>
      <c r="DS661" s="124"/>
      <c r="DT661" s="124"/>
      <c r="DU661" s="124"/>
      <c r="DV661" s="124"/>
      <c r="DW661" s="124"/>
      <c r="DX661" s="124"/>
      <c r="DY661" s="124"/>
      <c r="DZ661" s="124"/>
      <c r="EA661" s="124"/>
      <c r="EB661" s="124"/>
      <c r="EC661" s="124"/>
      <c r="ED661" s="124"/>
      <c r="EE661" s="124"/>
      <c r="EF661" s="124"/>
      <c r="EG661" s="124"/>
      <c r="EH661" s="124"/>
      <c r="EI661" s="124"/>
      <c r="EJ661" s="124"/>
      <c r="EK661" s="124"/>
      <c r="EL661" s="124"/>
      <c r="EM661" s="124"/>
      <c r="EN661" s="124"/>
      <c r="EO661" s="124"/>
      <c r="EP661" s="124"/>
      <c r="EQ661" s="124"/>
      <c r="ER661" s="124"/>
      <c r="ES661" s="124"/>
      <c r="ET661" s="124"/>
      <c r="EU661" s="124"/>
      <c r="EV661" s="124"/>
      <c r="EW661" s="124"/>
      <c r="EX661" s="124"/>
      <c r="EY661" s="124"/>
      <c r="EZ661" s="124"/>
      <c r="FA661" s="124"/>
      <c r="FB661" s="124"/>
      <c r="FC661" s="124"/>
      <c r="FD661" s="124"/>
      <c r="FE661" s="124"/>
      <c r="FF661" s="124"/>
      <c r="FG661" s="124"/>
      <c r="FH661" s="124"/>
      <c r="FI661" s="124"/>
      <c r="FJ661" s="124"/>
      <c r="FK661" s="124"/>
      <c r="FL661" s="124"/>
    </row>
    <row r="662" spans="1:168" s="31" customFormat="1" ht="25.5">
      <c r="A662" s="80">
        <v>291</v>
      </c>
      <c r="B662" s="101" t="s">
        <v>832</v>
      </c>
      <c r="C662" s="80">
        <v>0.35</v>
      </c>
      <c r="D662" s="101">
        <v>2555</v>
      </c>
      <c r="E662" s="80">
        <v>0.087</v>
      </c>
      <c r="F662" s="82">
        <f t="shared" si="21"/>
        <v>24.857142857142858</v>
      </c>
      <c r="G662" s="80">
        <v>0.087</v>
      </c>
      <c r="H662" s="82">
        <f t="shared" si="22"/>
        <v>24.857142857142858</v>
      </c>
      <c r="I662" s="80">
        <v>0.11549999999999999</v>
      </c>
      <c r="J662" s="82">
        <f t="shared" si="23"/>
        <v>33</v>
      </c>
      <c r="K662" s="80"/>
      <c r="L662" s="101"/>
      <c r="M662" s="101"/>
      <c r="N662" s="80"/>
      <c r="O662" s="80"/>
      <c r="P662" s="80"/>
      <c r="Q662" s="80"/>
      <c r="R662" s="80"/>
      <c r="S662" s="80"/>
      <c r="T662" s="103"/>
      <c r="U662" s="80"/>
      <c r="V662" s="136"/>
      <c r="W662" s="136"/>
      <c r="X662" s="107"/>
      <c r="Y662" s="107"/>
      <c r="Z662" s="80"/>
      <c r="AA662" s="108"/>
      <c r="AB662" s="109"/>
      <c r="AC662" s="107"/>
      <c r="AD662" s="107"/>
      <c r="AE662" s="107"/>
      <c r="AF662" s="107"/>
      <c r="AG662" s="107"/>
      <c r="AH662" s="34"/>
      <c r="AI662" s="124"/>
      <c r="AJ662" s="124"/>
      <c r="AK662" s="124"/>
      <c r="AL662" s="124"/>
      <c r="AM662" s="124"/>
      <c r="AN662" s="124"/>
      <c r="AO662" s="124"/>
      <c r="AP662" s="124"/>
      <c r="AQ662" s="124"/>
      <c r="AR662" s="124"/>
      <c r="AS662" s="124"/>
      <c r="AT662" s="124"/>
      <c r="AU662" s="124"/>
      <c r="AV662" s="124"/>
      <c r="AW662" s="124"/>
      <c r="AX662" s="124"/>
      <c r="AY662" s="124"/>
      <c r="AZ662" s="124"/>
      <c r="BA662" s="124"/>
      <c r="BB662" s="124"/>
      <c r="BC662" s="124"/>
      <c r="BD662" s="124"/>
      <c r="BE662" s="124"/>
      <c r="BF662" s="124"/>
      <c r="BG662" s="124"/>
      <c r="BH662" s="124"/>
      <c r="BI662" s="124"/>
      <c r="BJ662" s="124"/>
      <c r="BK662" s="124"/>
      <c r="BL662" s="124"/>
      <c r="BM662" s="124"/>
      <c r="BN662" s="124"/>
      <c r="BO662" s="124"/>
      <c r="BP662" s="124"/>
      <c r="BQ662" s="124"/>
      <c r="BR662" s="124"/>
      <c r="BS662" s="124"/>
      <c r="BT662" s="124"/>
      <c r="BU662" s="124"/>
      <c r="BV662" s="124"/>
      <c r="BW662" s="124"/>
      <c r="BX662" s="124"/>
      <c r="BY662" s="124"/>
      <c r="BZ662" s="124"/>
      <c r="CA662" s="124"/>
      <c r="CB662" s="124"/>
      <c r="CC662" s="124"/>
      <c r="CD662" s="124"/>
      <c r="CE662" s="124"/>
      <c r="CF662" s="124"/>
      <c r="CG662" s="124"/>
      <c r="CH662" s="124"/>
      <c r="CI662" s="124"/>
      <c r="CJ662" s="124"/>
      <c r="CK662" s="124"/>
      <c r="CL662" s="124"/>
      <c r="CM662" s="124"/>
      <c r="CN662" s="124"/>
      <c r="CO662" s="124"/>
      <c r="CP662" s="124"/>
      <c r="CQ662" s="124"/>
      <c r="CR662" s="124"/>
      <c r="CS662" s="123"/>
      <c r="CT662" s="123"/>
      <c r="CU662" s="123"/>
      <c r="CV662" s="123"/>
      <c r="CW662" s="123"/>
      <c r="CX662" s="123"/>
      <c r="CY662" s="123"/>
      <c r="CZ662" s="124"/>
      <c r="DA662" s="124"/>
      <c r="DB662" s="124"/>
      <c r="DC662" s="124"/>
      <c r="DD662" s="124"/>
      <c r="DE662" s="124"/>
      <c r="DF662" s="124"/>
      <c r="DG662" s="124"/>
      <c r="DH662" s="124"/>
      <c r="DI662" s="124"/>
      <c r="DJ662" s="124"/>
      <c r="DK662" s="124"/>
      <c r="DL662" s="124"/>
      <c r="DM662" s="124"/>
      <c r="DN662" s="124"/>
      <c r="DO662" s="124"/>
      <c r="DP662" s="124"/>
      <c r="DQ662" s="124"/>
      <c r="DR662" s="124"/>
      <c r="DS662" s="124"/>
      <c r="DT662" s="124"/>
      <c r="DU662" s="124"/>
      <c r="DV662" s="124"/>
      <c r="DW662" s="124"/>
      <c r="DX662" s="124"/>
      <c r="DY662" s="124"/>
      <c r="DZ662" s="124"/>
      <c r="EA662" s="124"/>
      <c r="EB662" s="124"/>
      <c r="EC662" s="124"/>
      <c r="ED662" s="124"/>
      <c r="EE662" s="124"/>
      <c r="EF662" s="124"/>
      <c r="EG662" s="124"/>
      <c r="EH662" s="124"/>
      <c r="EI662" s="124"/>
      <c r="EJ662" s="124"/>
      <c r="EK662" s="124"/>
      <c r="EL662" s="124"/>
      <c r="EM662" s="124"/>
      <c r="EN662" s="124"/>
      <c r="EO662" s="124"/>
      <c r="EP662" s="124"/>
      <c r="EQ662" s="124"/>
      <c r="ER662" s="124"/>
      <c r="ES662" s="124"/>
      <c r="ET662" s="124"/>
      <c r="EU662" s="124"/>
      <c r="EV662" s="124"/>
      <c r="EW662" s="124"/>
      <c r="EX662" s="124"/>
      <c r="EY662" s="124"/>
      <c r="EZ662" s="124"/>
      <c r="FA662" s="124"/>
      <c r="FB662" s="124"/>
      <c r="FC662" s="124"/>
      <c r="FD662" s="124"/>
      <c r="FE662" s="124"/>
      <c r="FF662" s="124"/>
      <c r="FG662" s="124"/>
      <c r="FH662" s="124"/>
      <c r="FI662" s="124"/>
      <c r="FJ662" s="124"/>
      <c r="FK662" s="124"/>
      <c r="FL662" s="124"/>
    </row>
    <row r="663" spans="1:168" s="31" customFormat="1" ht="25.5">
      <c r="A663" s="80">
        <v>292</v>
      </c>
      <c r="B663" s="101" t="s">
        <v>833</v>
      </c>
      <c r="C663" s="80">
        <v>0.25</v>
      </c>
      <c r="D663" s="101">
        <v>1500</v>
      </c>
      <c r="E663" s="80">
        <v>0.062</v>
      </c>
      <c r="F663" s="82">
        <f t="shared" si="21"/>
        <v>24.8</v>
      </c>
      <c r="G663" s="80">
        <v>0.062</v>
      </c>
      <c r="H663" s="82">
        <f t="shared" si="22"/>
        <v>24.8</v>
      </c>
      <c r="I663" s="80">
        <v>0.0825</v>
      </c>
      <c r="J663" s="82">
        <f t="shared" si="23"/>
        <v>33</v>
      </c>
      <c r="K663" s="80"/>
      <c r="L663" s="101"/>
      <c r="M663" s="101"/>
      <c r="N663" s="80"/>
      <c r="O663" s="80"/>
      <c r="P663" s="80"/>
      <c r="Q663" s="80"/>
      <c r="R663" s="80"/>
      <c r="S663" s="80"/>
      <c r="T663" s="103"/>
      <c r="U663" s="80"/>
      <c r="V663" s="136"/>
      <c r="W663" s="136"/>
      <c r="X663" s="107"/>
      <c r="Y663" s="107"/>
      <c r="Z663" s="80"/>
      <c r="AA663" s="108"/>
      <c r="AB663" s="109"/>
      <c r="AC663" s="107"/>
      <c r="AD663" s="107"/>
      <c r="AE663" s="107"/>
      <c r="AF663" s="107"/>
      <c r="AG663" s="107"/>
      <c r="AH663" s="34"/>
      <c r="AI663" s="124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  <c r="BK663" s="124"/>
      <c r="BL663" s="124"/>
      <c r="BM663" s="124"/>
      <c r="BN663" s="124"/>
      <c r="BO663" s="124"/>
      <c r="BP663" s="124"/>
      <c r="BQ663" s="124"/>
      <c r="BR663" s="124"/>
      <c r="BS663" s="124"/>
      <c r="BT663" s="124"/>
      <c r="BU663" s="124"/>
      <c r="BV663" s="124"/>
      <c r="BW663" s="124"/>
      <c r="BX663" s="124"/>
      <c r="BY663" s="124"/>
      <c r="BZ663" s="124"/>
      <c r="CA663" s="124"/>
      <c r="CB663" s="124"/>
      <c r="CC663" s="124"/>
      <c r="CD663" s="124"/>
      <c r="CE663" s="124"/>
      <c r="CF663" s="124"/>
      <c r="CG663" s="124"/>
      <c r="CH663" s="124"/>
      <c r="CI663" s="124"/>
      <c r="CJ663" s="124"/>
      <c r="CK663" s="124"/>
      <c r="CL663" s="124"/>
      <c r="CM663" s="124"/>
      <c r="CN663" s="124"/>
      <c r="CO663" s="124"/>
      <c r="CP663" s="124"/>
      <c r="CQ663" s="124"/>
      <c r="CR663" s="124"/>
      <c r="CS663" s="123"/>
      <c r="CT663" s="123"/>
      <c r="CU663" s="123"/>
      <c r="CV663" s="123"/>
      <c r="CW663" s="123"/>
      <c r="CX663" s="123"/>
      <c r="CY663" s="123"/>
      <c r="CZ663" s="124"/>
      <c r="DA663" s="124"/>
      <c r="DB663" s="124"/>
      <c r="DC663" s="124"/>
      <c r="DD663" s="124"/>
      <c r="DE663" s="124"/>
      <c r="DF663" s="124"/>
      <c r="DG663" s="124"/>
      <c r="DH663" s="124"/>
      <c r="DI663" s="124"/>
      <c r="DJ663" s="124"/>
      <c r="DK663" s="124"/>
      <c r="DL663" s="124"/>
      <c r="DM663" s="124"/>
      <c r="DN663" s="124"/>
      <c r="DO663" s="124"/>
      <c r="DP663" s="124"/>
      <c r="DQ663" s="124"/>
      <c r="DR663" s="124"/>
      <c r="DS663" s="124"/>
      <c r="DT663" s="124"/>
      <c r="DU663" s="124"/>
      <c r="DV663" s="124"/>
      <c r="DW663" s="124"/>
      <c r="DX663" s="124"/>
      <c r="DY663" s="124"/>
      <c r="DZ663" s="124"/>
      <c r="EA663" s="124"/>
      <c r="EB663" s="124"/>
      <c r="EC663" s="124"/>
      <c r="ED663" s="124"/>
      <c r="EE663" s="124"/>
      <c r="EF663" s="124"/>
      <c r="EG663" s="124"/>
      <c r="EH663" s="124"/>
      <c r="EI663" s="124"/>
      <c r="EJ663" s="124"/>
      <c r="EK663" s="124"/>
      <c r="EL663" s="124"/>
      <c r="EM663" s="124"/>
      <c r="EN663" s="124"/>
      <c r="EO663" s="124"/>
      <c r="EP663" s="124"/>
      <c r="EQ663" s="124"/>
      <c r="ER663" s="124"/>
      <c r="ES663" s="124"/>
      <c r="ET663" s="124"/>
      <c r="EU663" s="124"/>
      <c r="EV663" s="124"/>
      <c r="EW663" s="124"/>
      <c r="EX663" s="124"/>
      <c r="EY663" s="124"/>
      <c r="EZ663" s="124"/>
      <c r="FA663" s="124"/>
      <c r="FB663" s="124"/>
      <c r="FC663" s="124"/>
      <c r="FD663" s="124"/>
      <c r="FE663" s="124"/>
      <c r="FF663" s="124"/>
      <c r="FG663" s="124"/>
      <c r="FH663" s="124"/>
      <c r="FI663" s="124"/>
      <c r="FJ663" s="124"/>
      <c r="FK663" s="124"/>
      <c r="FL663" s="124"/>
    </row>
    <row r="664" spans="1:168" s="31" customFormat="1" ht="51">
      <c r="A664" s="80">
        <v>293</v>
      </c>
      <c r="B664" s="101" t="s">
        <v>834</v>
      </c>
      <c r="C664" s="80">
        <v>1.29</v>
      </c>
      <c r="D664" s="101">
        <v>19800</v>
      </c>
      <c r="E664" s="80">
        <v>0.322</v>
      </c>
      <c r="F664" s="82">
        <f t="shared" si="21"/>
        <v>24.96124031007752</v>
      </c>
      <c r="G664" s="80">
        <v>0.322</v>
      </c>
      <c r="H664" s="82">
        <f t="shared" si="22"/>
        <v>24.96124031007752</v>
      </c>
      <c r="I664" s="80">
        <v>0.4257</v>
      </c>
      <c r="J664" s="82">
        <f t="shared" si="23"/>
        <v>33</v>
      </c>
      <c r="K664" s="80"/>
      <c r="L664" s="101"/>
      <c r="M664" s="101"/>
      <c r="N664" s="80"/>
      <c r="O664" s="80"/>
      <c r="P664" s="80"/>
      <c r="Q664" s="80"/>
      <c r="R664" s="80"/>
      <c r="S664" s="80"/>
      <c r="T664" s="103"/>
      <c r="U664" s="80"/>
      <c r="V664" s="136"/>
      <c r="W664" s="136"/>
      <c r="X664" s="107"/>
      <c r="Y664" s="107"/>
      <c r="Z664" s="80"/>
      <c r="AA664" s="108"/>
      <c r="AB664" s="109"/>
      <c r="AC664" s="107"/>
      <c r="AD664" s="107"/>
      <c r="AE664" s="107"/>
      <c r="AF664" s="107"/>
      <c r="AG664" s="107"/>
      <c r="AH664" s="34"/>
      <c r="AI664" s="124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  <c r="BK664" s="124"/>
      <c r="BL664" s="124"/>
      <c r="BM664" s="124"/>
      <c r="BN664" s="124"/>
      <c r="BO664" s="124"/>
      <c r="BP664" s="124"/>
      <c r="BQ664" s="124"/>
      <c r="BR664" s="124"/>
      <c r="BS664" s="124"/>
      <c r="BT664" s="124"/>
      <c r="BU664" s="124"/>
      <c r="BV664" s="124"/>
      <c r="BW664" s="124"/>
      <c r="BX664" s="124"/>
      <c r="BY664" s="124"/>
      <c r="BZ664" s="124"/>
      <c r="CA664" s="124"/>
      <c r="CB664" s="124"/>
      <c r="CC664" s="124"/>
      <c r="CD664" s="124"/>
      <c r="CE664" s="124"/>
      <c r="CF664" s="124"/>
      <c r="CG664" s="124"/>
      <c r="CH664" s="124"/>
      <c r="CI664" s="124"/>
      <c r="CJ664" s="124"/>
      <c r="CK664" s="124"/>
      <c r="CL664" s="124"/>
      <c r="CM664" s="124"/>
      <c r="CN664" s="124"/>
      <c r="CO664" s="124"/>
      <c r="CP664" s="124"/>
      <c r="CQ664" s="124"/>
      <c r="CR664" s="124"/>
      <c r="CS664" s="123"/>
      <c r="CT664" s="123"/>
      <c r="CU664" s="123"/>
      <c r="CV664" s="123"/>
      <c r="CW664" s="123"/>
      <c r="CX664" s="123"/>
      <c r="CY664" s="123"/>
      <c r="CZ664" s="124"/>
      <c r="DA664" s="124"/>
      <c r="DB664" s="124"/>
      <c r="DC664" s="124"/>
      <c r="DD664" s="124"/>
      <c r="DE664" s="124"/>
      <c r="DF664" s="124"/>
      <c r="DG664" s="124"/>
      <c r="DH664" s="124"/>
      <c r="DI664" s="124"/>
      <c r="DJ664" s="124"/>
      <c r="DK664" s="124"/>
      <c r="DL664" s="124"/>
      <c r="DM664" s="124"/>
      <c r="DN664" s="124"/>
      <c r="DO664" s="124"/>
      <c r="DP664" s="124"/>
      <c r="DQ664" s="124"/>
      <c r="DR664" s="124"/>
      <c r="DS664" s="124"/>
      <c r="DT664" s="124"/>
      <c r="DU664" s="124"/>
      <c r="DV664" s="124"/>
      <c r="DW664" s="124"/>
      <c r="DX664" s="124"/>
      <c r="DY664" s="124"/>
      <c r="DZ664" s="124"/>
      <c r="EA664" s="124"/>
      <c r="EB664" s="124"/>
      <c r="EC664" s="124"/>
      <c r="ED664" s="124"/>
      <c r="EE664" s="124"/>
      <c r="EF664" s="124"/>
      <c r="EG664" s="124"/>
      <c r="EH664" s="124"/>
      <c r="EI664" s="124"/>
      <c r="EJ664" s="124"/>
      <c r="EK664" s="124"/>
      <c r="EL664" s="124"/>
      <c r="EM664" s="124"/>
      <c r="EN664" s="124"/>
      <c r="EO664" s="124"/>
      <c r="EP664" s="124"/>
      <c r="EQ664" s="124"/>
      <c r="ER664" s="124"/>
      <c r="ES664" s="124"/>
      <c r="ET664" s="124"/>
      <c r="EU664" s="124"/>
      <c r="EV664" s="124"/>
      <c r="EW664" s="124"/>
      <c r="EX664" s="124"/>
      <c r="EY664" s="124"/>
      <c r="EZ664" s="124"/>
      <c r="FA664" s="124"/>
      <c r="FB664" s="124"/>
      <c r="FC664" s="124"/>
      <c r="FD664" s="124"/>
      <c r="FE664" s="124"/>
      <c r="FF664" s="124"/>
      <c r="FG664" s="124"/>
      <c r="FH664" s="124"/>
      <c r="FI664" s="124"/>
      <c r="FJ664" s="124"/>
      <c r="FK664" s="124"/>
      <c r="FL664" s="124"/>
    </row>
    <row r="665" spans="1:168" s="31" customFormat="1" ht="25.5">
      <c r="A665" s="80">
        <v>294</v>
      </c>
      <c r="B665" s="101" t="s">
        <v>835</v>
      </c>
      <c r="C665" s="80">
        <v>0.14</v>
      </c>
      <c r="D665" s="101">
        <v>980</v>
      </c>
      <c r="E665" s="80">
        <v>0.035</v>
      </c>
      <c r="F665" s="82">
        <f t="shared" si="21"/>
        <v>25</v>
      </c>
      <c r="G665" s="80">
        <v>0.035</v>
      </c>
      <c r="H665" s="82">
        <f t="shared" si="22"/>
        <v>25</v>
      </c>
      <c r="I665" s="80">
        <v>0.0462</v>
      </c>
      <c r="J665" s="82">
        <f t="shared" si="23"/>
        <v>32.99999999999999</v>
      </c>
      <c r="K665" s="80"/>
      <c r="L665" s="101"/>
      <c r="M665" s="101"/>
      <c r="N665" s="80"/>
      <c r="O665" s="80"/>
      <c r="P665" s="80"/>
      <c r="Q665" s="80"/>
      <c r="R665" s="80"/>
      <c r="S665" s="80"/>
      <c r="T665" s="103"/>
      <c r="U665" s="80"/>
      <c r="V665" s="136"/>
      <c r="W665" s="136"/>
      <c r="X665" s="107"/>
      <c r="Y665" s="107"/>
      <c r="Z665" s="80"/>
      <c r="AA665" s="108"/>
      <c r="AB665" s="109"/>
      <c r="AC665" s="107"/>
      <c r="AD665" s="107"/>
      <c r="AE665" s="107"/>
      <c r="AF665" s="107"/>
      <c r="AG665" s="107"/>
      <c r="AH665" s="3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  <c r="BK665" s="124"/>
      <c r="BL665" s="124"/>
      <c r="BM665" s="124"/>
      <c r="BN665" s="124"/>
      <c r="BO665" s="124"/>
      <c r="BP665" s="124"/>
      <c r="BQ665" s="124"/>
      <c r="BR665" s="124"/>
      <c r="BS665" s="124"/>
      <c r="BT665" s="124"/>
      <c r="BU665" s="124"/>
      <c r="BV665" s="124"/>
      <c r="BW665" s="124"/>
      <c r="BX665" s="124"/>
      <c r="BY665" s="124"/>
      <c r="BZ665" s="124"/>
      <c r="CA665" s="124"/>
      <c r="CB665" s="124"/>
      <c r="CC665" s="124"/>
      <c r="CD665" s="124"/>
      <c r="CE665" s="124"/>
      <c r="CF665" s="124"/>
      <c r="CG665" s="124"/>
      <c r="CH665" s="124"/>
      <c r="CI665" s="124"/>
      <c r="CJ665" s="124"/>
      <c r="CK665" s="124"/>
      <c r="CL665" s="124"/>
      <c r="CM665" s="124"/>
      <c r="CN665" s="124"/>
      <c r="CO665" s="124"/>
      <c r="CP665" s="124"/>
      <c r="CQ665" s="124"/>
      <c r="CR665" s="124"/>
      <c r="CS665" s="123"/>
      <c r="CT665" s="123"/>
      <c r="CU665" s="123"/>
      <c r="CV665" s="123"/>
      <c r="CW665" s="123"/>
      <c r="CX665" s="123"/>
      <c r="CY665" s="123"/>
      <c r="CZ665" s="124"/>
      <c r="DA665" s="124"/>
      <c r="DB665" s="124"/>
      <c r="DC665" s="124"/>
      <c r="DD665" s="124"/>
      <c r="DE665" s="124"/>
      <c r="DF665" s="124"/>
      <c r="DG665" s="124"/>
      <c r="DH665" s="124"/>
      <c r="DI665" s="124"/>
      <c r="DJ665" s="124"/>
      <c r="DK665" s="124"/>
      <c r="DL665" s="124"/>
      <c r="DM665" s="124"/>
      <c r="DN665" s="124"/>
      <c r="DO665" s="124"/>
      <c r="DP665" s="124"/>
      <c r="DQ665" s="124"/>
      <c r="DR665" s="124"/>
      <c r="DS665" s="124"/>
      <c r="DT665" s="124"/>
      <c r="DU665" s="124"/>
      <c r="DV665" s="124"/>
      <c r="DW665" s="124"/>
      <c r="DX665" s="124"/>
      <c r="DY665" s="124"/>
      <c r="DZ665" s="124"/>
      <c r="EA665" s="124"/>
      <c r="EB665" s="124"/>
      <c r="EC665" s="124"/>
      <c r="ED665" s="124"/>
      <c r="EE665" s="124"/>
      <c r="EF665" s="124"/>
      <c r="EG665" s="124"/>
      <c r="EH665" s="124"/>
      <c r="EI665" s="124"/>
      <c r="EJ665" s="124"/>
      <c r="EK665" s="124"/>
      <c r="EL665" s="124"/>
      <c r="EM665" s="124"/>
      <c r="EN665" s="124"/>
      <c r="EO665" s="124"/>
      <c r="EP665" s="124"/>
      <c r="EQ665" s="124"/>
      <c r="ER665" s="124"/>
      <c r="ES665" s="124"/>
      <c r="ET665" s="124"/>
      <c r="EU665" s="124"/>
      <c r="EV665" s="124"/>
      <c r="EW665" s="124"/>
      <c r="EX665" s="124"/>
      <c r="EY665" s="124"/>
      <c r="EZ665" s="124"/>
      <c r="FA665" s="124"/>
      <c r="FB665" s="124"/>
      <c r="FC665" s="124"/>
      <c r="FD665" s="124"/>
      <c r="FE665" s="124"/>
      <c r="FF665" s="124"/>
      <c r="FG665" s="124"/>
      <c r="FH665" s="124"/>
      <c r="FI665" s="124"/>
      <c r="FJ665" s="124"/>
      <c r="FK665" s="124"/>
      <c r="FL665" s="124"/>
    </row>
    <row r="666" spans="1:168" s="31" customFormat="1" ht="25.5">
      <c r="A666" s="80">
        <v>295</v>
      </c>
      <c r="B666" s="101" t="s">
        <v>836</v>
      </c>
      <c r="C666" s="80">
        <v>1.987</v>
      </c>
      <c r="D666" s="101">
        <v>11703</v>
      </c>
      <c r="E666" s="80">
        <v>0.497</v>
      </c>
      <c r="F666" s="82">
        <f t="shared" si="21"/>
        <v>25.012581781580273</v>
      </c>
      <c r="G666" s="80">
        <v>0.497</v>
      </c>
      <c r="H666" s="82">
        <f t="shared" si="22"/>
        <v>25.012581781580273</v>
      </c>
      <c r="I666" s="80">
        <v>0.65571</v>
      </c>
      <c r="J666" s="82">
        <f t="shared" si="23"/>
        <v>33</v>
      </c>
      <c r="K666" s="80"/>
      <c r="L666" s="101"/>
      <c r="M666" s="101"/>
      <c r="N666" s="80"/>
      <c r="O666" s="80"/>
      <c r="P666" s="80"/>
      <c r="Q666" s="80"/>
      <c r="R666" s="80"/>
      <c r="S666" s="80"/>
      <c r="T666" s="103"/>
      <c r="U666" s="80"/>
      <c r="V666" s="136"/>
      <c r="W666" s="136"/>
      <c r="X666" s="107"/>
      <c r="Y666" s="107"/>
      <c r="Z666" s="80"/>
      <c r="AA666" s="108"/>
      <c r="AB666" s="109"/>
      <c r="AC666" s="107"/>
      <c r="AD666" s="107"/>
      <c r="AE666" s="107"/>
      <c r="AF666" s="107"/>
      <c r="AG666" s="107"/>
      <c r="AH666" s="3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  <c r="BK666" s="124"/>
      <c r="BL666" s="124"/>
      <c r="BM666" s="124"/>
      <c r="BN666" s="124"/>
      <c r="BO666" s="124"/>
      <c r="BP666" s="124"/>
      <c r="BQ666" s="124"/>
      <c r="BR666" s="124"/>
      <c r="BS666" s="124"/>
      <c r="BT666" s="124"/>
      <c r="BU666" s="124"/>
      <c r="BV666" s="124"/>
      <c r="BW666" s="124"/>
      <c r="BX666" s="124"/>
      <c r="BY666" s="124"/>
      <c r="BZ666" s="124"/>
      <c r="CA666" s="124"/>
      <c r="CB666" s="124"/>
      <c r="CC666" s="124"/>
      <c r="CD666" s="124"/>
      <c r="CE666" s="124"/>
      <c r="CF666" s="124"/>
      <c r="CG666" s="124"/>
      <c r="CH666" s="124"/>
      <c r="CI666" s="124"/>
      <c r="CJ666" s="124"/>
      <c r="CK666" s="124"/>
      <c r="CL666" s="124"/>
      <c r="CM666" s="124"/>
      <c r="CN666" s="124"/>
      <c r="CO666" s="124"/>
      <c r="CP666" s="124"/>
      <c r="CQ666" s="124"/>
      <c r="CR666" s="124"/>
      <c r="CS666" s="123"/>
      <c r="CT666" s="123"/>
      <c r="CU666" s="123"/>
      <c r="CV666" s="123"/>
      <c r="CW666" s="123"/>
      <c r="CX666" s="123"/>
      <c r="CY666" s="123"/>
      <c r="CZ666" s="124"/>
      <c r="DA666" s="124"/>
      <c r="DB666" s="124"/>
      <c r="DC666" s="124"/>
      <c r="DD666" s="124"/>
      <c r="DE666" s="124"/>
      <c r="DF666" s="124"/>
      <c r="DG666" s="124"/>
      <c r="DH666" s="124"/>
      <c r="DI666" s="124"/>
      <c r="DJ666" s="124"/>
      <c r="DK666" s="124"/>
      <c r="DL666" s="124"/>
      <c r="DM666" s="124"/>
      <c r="DN666" s="124"/>
      <c r="DO666" s="124"/>
      <c r="DP666" s="124"/>
      <c r="DQ666" s="124"/>
      <c r="DR666" s="124"/>
      <c r="DS666" s="124"/>
      <c r="DT666" s="124"/>
      <c r="DU666" s="124"/>
      <c r="DV666" s="124"/>
      <c r="DW666" s="124"/>
      <c r="DX666" s="124"/>
      <c r="DY666" s="124"/>
      <c r="DZ666" s="124"/>
      <c r="EA666" s="124"/>
      <c r="EB666" s="124"/>
      <c r="EC666" s="124"/>
      <c r="ED666" s="124"/>
      <c r="EE666" s="124"/>
      <c r="EF666" s="124"/>
      <c r="EG666" s="124"/>
      <c r="EH666" s="124"/>
      <c r="EI666" s="124"/>
      <c r="EJ666" s="124"/>
      <c r="EK666" s="124"/>
      <c r="EL666" s="124"/>
      <c r="EM666" s="124"/>
      <c r="EN666" s="124"/>
      <c r="EO666" s="124"/>
      <c r="EP666" s="124"/>
      <c r="EQ666" s="124"/>
      <c r="ER666" s="124"/>
      <c r="ES666" s="124"/>
      <c r="ET666" s="124"/>
      <c r="EU666" s="124"/>
      <c r="EV666" s="124"/>
      <c r="EW666" s="124"/>
      <c r="EX666" s="124"/>
      <c r="EY666" s="124"/>
      <c r="EZ666" s="124"/>
      <c r="FA666" s="124"/>
      <c r="FB666" s="124"/>
      <c r="FC666" s="124"/>
      <c r="FD666" s="124"/>
      <c r="FE666" s="124"/>
      <c r="FF666" s="124"/>
      <c r="FG666" s="124"/>
      <c r="FH666" s="124"/>
      <c r="FI666" s="124"/>
      <c r="FJ666" s="124"/>
      <c r="FK666" s="124"/>
      <c r="FL666" s="124"/>
    </row>
    <row r="667" spans="1:168" s="31" customFormat="1" ht="25.5">
      <c r="A667" s="80">
        <v>296</v>
      </c>
      <c r="B667" s="101" t="s">
        <v>837</v>
      </c>
      <c r="C667" s="80">
        <v>2.42</v>
      </c>
      <c r="D667" s="101">
        <v>15476</v>
      </c>
      <c r="E667" s="80">
        <v>0.605</v>
      </c>
      <c r="F667" s="82">
        <f t="shared" si="21"/>
        <v>25</v>
      </c>
      <c r="G667" s="80">
        <v>0.605</v>
      </c>
      <c r="H667" s="82">
        <f t="shared" si="22"/>
        <v>25</v>
      </c>
      <c r="I667" s="80">
        <v>0.7986</v>
      </c>
      <c r="J667" s="82">
        <f t="shared" si="23"/>
        <v>33</v>
      </c>
      <c r="K667" s="80"/>
      <c r="L667" s="101"/>
      <c r="M667" s="101"/>
      <c r="N667" s="80"/>
      <c r="O667" s="80"/>
      <c r="P667" s="80"/>
      <c r="Q667" s="80"/>
      <c r="R667" s="80"/>
      <c r="S667" s="80"/>
      <c r="T667" s="103"/>
      <c r="U667" s="80"/>
      <c r="V667" s="136"/>
      <c r="W667" s="136"/>
      <c r="X667" s="107"/>
      <c r="Y667" s="107"/>
      <c r="Z667" s="80"/>
      <c r="AA667" s="108"/>
      <c r="AB667" s="109"/>
      <c r="AC667" s="107"/>
      <c r="AD667" s="107"/>
      <c r="AE667" s="107"/>
      <c r="AF667" s="107"/>
      <c r="AG667" s="107"/>
      <c r="AH667" s="3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  <c r="BK667" s="124"/>
      <c r="BL667" s="124"/>
      <c r="BM667" s="124"/>
      <c r="BN667" s="124"/>
      <c r="BO667" s="124"/>
      <c r="BP667" s="124"/>
      <c r="BQ667" s="124"/>
      <c r="BR667" s="124"/>
      <c r="BS667" s="124"/>
      <c r="BT667" s="124"/>
      <c r="BU667" s="124"/>
      <c r="BV667" s="124"/>
      <c r="BW667" s="124"/>
      <c r="BX667" s="124"/>
      <c r="BY667" s="124"/>
      <c r="BZ667" s="124"/>
      <c r="CA667" s="124"/>
      <c r="CB667" s="124"/>
      <c r="CC667" s="124"/>
      <c r="CD667" s="124"/>
      <c r="CE667" s="124"/>
      <c r="CF667" s="124"/>
      <c r="CG667" s="124"/>
      <c r="CH667" s="124"/>
      <c r="CI667" s="124"/>
      <c r="CJ667" s="124"/>
      <c r="CK667" s="124"/>
      <c r="CL667" s="124"/>
      <c r="CM667" s="124"/>
      <c r="CN667" s="124"/>
      <c r="CO667" s="124"/>
      <c r="CP667" s="124"/>
      <c r="CQ667" s="124"/>
      <c r="CR667" s="124"/>
      <c r="CS667" s="123"/>
      <c r="CT667" s="123"/>
      <c r="CU667" s="123"/>
      <c r="CV667" s="123"/>
      <c r="CW667" s="123"/>
      <c r="CX667" s="123"/>
      <c r="CY667" s="123"/>
      <c r="CZ667" s="124"/>
      <c r="DA667" s="124"/>
      <c r="DB667" s="124"/>
      <c r="DC667" s="124"/>
      <c r="DD667" s="124"/>
      <c r="DE667" s="124"/>
      <c r="DF667" s="124"/>
      <c r="DG667" s="124"/>
      <c r="DH667" s="124"/>
      <c r="DI667" s="124"/>
      <c r="DJ667" s="124"/>
      <c r="DK667" s="124"/>
      <c r="DL667" s="124"/>
      <c r="DM667" s="124"/>
      <c r="DN667" s="124"/>
      <c r="DO667" s="124"/>
      <c r="DP667" s="124"/>
      <c r="DQ667" s="124"/>
      <c r="DR667" s="124"/>
      <c r="DS667" s="124"/>
      <c r="DT667" s="124"/>
      <c r="DU667" s="124"/>
      <c r="DV667" s="124"/>
      <c r="DW667" s="124"/>
      <c r="DX667" s="124"/>
      <c r="DY667" s="124"/>
      <c r="DZ667" s="124"/>
      <c r="EA667" s="124"/>
      <c r="EB667" s="124"/>
      <c r="EC667" s="124"/>
      <c r="ED667" s="124"/>
      <c r="EE667" s="124"/>
      <c r="EF667" s="124"/>
      <c r="EG667" s="124"/>
      <c r="EH667" s="124"/>
      <c r="EI667" s="124"/>
      <c r="EJ667" s="124"/>
      <c r="EK667" s="124"/>
      <c r="EL667" s="124"/>
      <c r="EM667" s="124"/>
      <c r="EN667" s="124"/>
      <c r="EO667" s="124"/>
      <c r="EP667" s="124"/>
      <c r="EQ667" s="124"/>
      <c r="ER667" s="124"/>
      <c r="ES667" s="124"/>
      <c r="ET667" s="124"/>
      <c r="EU667" s="124"/>
      <c r="EV667" s="124"/>
      <c r="EW667" s="124"/>
      <c r="EX667" s="124"/>
      <c r="EY667" s="124"/>
      <c r="EZ667" s="124"/>
      <c r="FA667" s="124"/>
      <c r="FB667" s="124"/>
      <c r="FC667" s="124"/>
      <c r="FD667" s="124"/>
      <c r="FE667" s="124"/>
      <c r="FF667" s="124"/>
      <c r="FG667" s="124"/>
      <c r="FH667" s="124"/>
      <c r="FI667" s="124"/>
      <c r="FJ667" s="124"/>
      <c r="FK667" s="124"/>
      <c r="FL667" s="124"/>
    </row>
    <row r="668" spans="1:168" s="31" customFormat="1" ht="25.5">
      <c r="A668" s="80">
        <v>297</v>
      </c>
      <c r="B668" s="101" t="s">
        <v>838</v>
      </c>
      <c r="C668" s="80">
        <v>1.985</v>
      </c>
      <c r="D668" s="101">
        <v>17471</v>
      </c>
      <c r="E668" s="80">
        <v>0.496</v>
      </c>
      <c r="F668" s="82">
        <f t="shared" si="21"/>
        <v>24.98740554156171</v>
      </c>
      <c r="G668" s="80">
        <v>0.496</v>
      </c>
      <c r="H668" s="82">
        <f t="shared" si="22"/>
        <v>24.98740554156171</v>
      </c>
      <c r="I668" s="80">
        <v>0.6550500000000001</v>
      </c>
      <c r="J668" s="82">
        <f t="shared" si="23"/>
        <v>33.00000000000001</v>
      </c>
      <c r="K668" s="80"/>
      <c r="L668" s="101"/>
      <c r="M668" s="101"/>
      <c r="N668" s="80"/>
      <c r="O668" s="80"/>
      <c r="P668" s="80"/>
      <c r="Q668" s="80"/>
      <c r="R668" s="80"/>
      <c r="S668" s="80"/>
      <c r="T668" s="103"/>
      <c r="U668" s="80"/>
      <c r="V668" s="136"/>
      <c r="W668" s="136"/>
      <c r="X668" s="107"/>
      <c r="Y668" s="107"/>
      <c r="Z668" s="80"/>
      <c r="AA668" s="108"/>
      <c r="AB668" s="109"/>
      <c r="AC668" s="107"/>
      <c r="AD668" s="107"/>
      <c r="AE668" s="107"/>
      <c r="AF668" s="107"/>
      <c r="AG668" s="107"/>
      <c r="AH668" s="3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  <c r="BK668" s="124"/>
      <c r="BL668" s="124"/>
      <c r="BM668" s="124"/>
      <c r="BN668" s="124"/>
      <c r="BO668" s="124"/>
      <c r="BP668" s="124"/>
      <c r="BQ668" s="124"/>
      <c r="BR668" s="124"/>
      <c r="BS668" s="124"/>
      <c r="BT668" s="124"/>
      <c r="BU668" s="124"/>
      <c r="BV668" s="124"/>
      <c r="BW668" s="124"/>
      <c r="BX668" s="124"/>
      <c r="BY668" s="124"/>
      <c r="BZ668" s="124"/>
      <c r="CA668" s="124"/>
      <c r="CB668" s="124"/>
      <c r="CC668" s="124"/>
      <c r="CD668" s="124"/>
      <c r="CE668" s="124"/>
      <c r="CF668" s="124"/>
      <c r="CG668" s="124"/>
      <c r="CH668" s="124"/>
      <c r="CI668" s="124"/>
      <c r="CJ668" s="124"/>
      <c r="CK668" s="124"/>
      <c r="CL668" s="124"/>
      <c r="CM668" s="124"/>
      <c r="CN668" s="124"/>
      <c r="CO668" s="124"/>
      <c r="CP668" s="124"/>
      <c r="CQ668" s="124"/>
      <c r="CR668" s="124"/>
      <c r="CS668" s="123"/>
      <c r="CT668" s="123"/>
      <c r="CU668" s="123"/>
      <c r="CV668" s="123"/>
      <c r="CW668" s="123"/>
      <c r="CX668" s="123"/>
      <c r="CY668" s="123"/>
      <c r="CZ668" s="124"/>
      <c r="DA668" s="124"/>
      <c r="DB668" s="124"/>
      <c r="DC668" s="124"/>
      <c r="DD668" s="124"/>
      <c r="DE668" s="124"/>
      <c r="DF668" s="124"/>
      <c r="DG668" s="124"/>
      <c r="DH668" s="124"/>
      <c r="DI668" s="124"/>
      <c r="DJ668" s="124"/>
      <c r="DK668" s="124"/>
      <c r="DL668" s="124"/>
      <c r="DM668" s="124"/>
      <c r="DN668" s="124"/>
      <c r="DO668" s="124"/>
      <c r="DP668" s="124"/>
      <c r="DQ668" s="124"/>
      <c r="DR668" s="124"/>
      <c r="DS668" s="124"/>
      <c r="DT668" s="124"/>
      <c r="DU668" s="124"/>
      <c r="DV668" s="124"/>
      <c r="DW668" s="124"/>
      <c r="DX668" s="124"/>
      <c r="DY668" s="124"/>
      <c r="DZ668" s="124"/>
      <c r="EA668" s="124"/>
      <c r="EB668" s="124"/>
      <c r="EC668" s="124"/>
      <c r="ED668" s="124"/>
      <c r="EE668" s="124"/>
      <c r="EF668" s="124"/>
      <c r="EG668" s="124"/>
      <c r="EH668" s="124"/>
      <c r="EI668" s="124"/>
      <c r="EJ668" s="124"/>
      <c r="EK668" s="124"/>
      <c r="EL668" s="124"/>
      <c r="EM668" s="124"/>
      <c r="EN668" s="124"/>
      <c r="EO668" s="124"/>
      <c r="EP668" s="124"/>
      <c r="EQ668" s="124"/>
      <c r="ER668" s="124"/>
      <c r="ES668" s="124"/>
      <c r="ET668" s="124"/>
      <c r="EU668" s="124"/>
      <c r="EV668" s="124"/>
      <c r="EW668" s="124"/>
      <c r="EX668" s="124"/>
      <c r="EY668" s="124"/>
      <c r="EZ668" s="124"/>
      <c r="FA668" s="124"/>
      <c r="FB668" s="124"/>
      <c r="FC668" s="124"/>
      <c r="FD668" s="124"/>
      <c r="FE668" s="124"/>
      <c r="FF668" s="124"/>
      <c r="FG668" s="124"/>
      <c r="FH668" s="124"/>
      <c r="FI668" s="124"/>
      <c r="FJ668" s="124"/>
      <c r="FK668" s="124"/>
      <c r="FL668" s="124"/>
    </row>
    <row r="669" spans="1:168" s="31" customFormat="1" ht="25.5">
      <c r="A669" s="80">
        <v>298</v>
      </c>
      <c r="B669" s="101" t="s">
        <v>839</v>
      </c>
      <c r="C669" s="80">
        <v>1.836</v>
      </c>
      <c r="D669" s="101">
        <v>12508</v>
      </c>
      <c r="E669" s="80">
        <v>0.459</v>
      </c>
      <c r="F669" s="82">
        <f t="shared" si="21"/>
        <v>25</v>
      </c>
      <c r="G669" s="80">
        <v>0.459</v>
      </c>
      <c r="H669" s="82">
        <f t="shared" si="22"/>
        <v>25</v>
      </c>
      <c r="I669" s="80">
        <v>0.60588</v>
      </c>
      <c r="J669" s="82">
        <f t="shared" si="23"/>
        <v>32.99999999999999</v>
      </c>
      <c r="K669" s="80"/>
      <c r="L669" s="101"/>
      <c r="M669" s="101"/>
      <c r="N669" s="80"/>
      <c r="O669" s="80"/>
      <c r="P669" s="80"/>
      <c r="Q669" s="80"/>
      <c r="R669" s="80"/>
      <c r="S669" s="80"/>
      <c r="T669" s="103"/>
      <c r="U669" s="80"/>
      <c r="V669" s="136"/>
      <c r="W669" s="136"/>
      <c r="X669" s="107"/>
      <c r="Y669" s="107"/>
      <c r="Z669" s="80"/>
      <c r="AA669" s="108"/>
      <c r="AB669" s="109"/>
      <c r="AC669" s="107"/>
      <c r="AD669" s="107"/>
      <c r="AE669" s="107"/>
      <c r="AF669" s="107"/>
      <c r="AG669" s="107"/>
      <c r="AH669" s="34"/>
      <c r="AI669" s="124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  <c r="BK669" s="124"/>
      <c r="BL669" s="124"/>
      <c r="BM669" s="124"/>
      <c r="BN669" s="124"/>
      <c r="BO669" s="124"/>
      <c r="BP669" s="124"/>
      <c r="BQ669" s="124"/>
      <c r="BR669" s="124"/>
      <c r="BS669" s="124"/>
      <c r="BT669" s="124"/>
      <c r="BU669" s="124"/>
      <c r="BV669" s="124"/>
      <c r="BW669" s="124"/>
      <c r="BX669" s="124"/>
      <c r="BY669" s="124"/>
      <c r="BZ669" s="124"/>
      <c r="CA669" s="124"/>
      <c r="CB669" s="124"/>
      <c r="CC669" s="124"/>
      <c r="CD669" s="124"/>
      <c r="CE669" s="124"/>
      <c r="CF669" s="124"/>
      <c r="CG669" s="124"/>
      <c r="CH669" s="124"/>
      <c r="CI669" s="124"/>
      <c r="CJ669" s="124"/>
      <c r="CK669" s="124"/>
      <c r="CL669" s="124"/>
      <c r="CM669" s="124"/>
      <c r="CN669" s="124"/>
      <c r="CO669" s="124"/>
      <c r="CP669" s="124"/>
      <c r="CQ669" s="124"/>
      <c r="CR669" s="124"/>
      <c r="CS669" s="123"/>
      <c r="CT669" s="123"/>
      <c r="CU669" s="123"/>
      <c r="CV669" s="123"/>
      <c r="CW669" s="123"/>
      <c r="CX669" s="123"/>
      <c r="CY669" s="123"/>
      <c r="CZ669" s="124"/>
      <c r="DA669" s="124"/>
      <c r="DB669" s="124"/>
      <c r="DC669" s="124"/>
      <c r="DD669" s="124"/>
      <c r="DE669" s="124"/>
      <c r="DF669" s="124"/>
      <c r="DG669" s="124"/>
      <c r="DH669" s="124"/>
      <c r="DI669" s="124"/>
      <c r="DJ669" s="124"/>
      <c r="DK669" s="124"/>
      <c r="DL669" s="124"/>
      <c r="DM669" s="124"/>
      <c r="DN669" s="124"/>
      <c r="DO669" s="124"/>
      <c r="DP669" s="124"/>
      <c r="DQ669" s="124"/>
      <c r="DR669" s="124"/>
      <c r="DS669" s="124"/>
      <c r="DT669" s="124"/>
      <c r="DU669" s="124"/>
      <c r="DV669" s="124"/>
      <c r="DW669" s="124"/>
      <c r="DX669" s="124"/>
      <c r="DY669" s="124"/>
      <c r="DZ669" s="124"/>
      <c r="EA669" s="124"/>
      <c r="EB669" s="124"/>
      <c r="EC669" s="124"/>
      <c r="ED669" s="124"/>
      <c r="EE669" s="124"/>
      <c r="EF669" s="124"/>
      <c r="EG669" s="124"/>
      <c r="EH669" s="124"/>
      <c r="EI669" s="124"/>
      <c r="EJ669" s="124"/>
      <c r="EK669" s="124"/>
      <c r="EL669" s="124"/>
      <c r="EM669" s="124"/>
      <c r="EN669" s="124"/>
      <c r="EO669" s="124"/>
      <c r="EP669" s="124"/>
      <c r="EQ669" s="124"/>
      <c r="ER669" s="124"/>
      <c r="ES669" s="124"/>
      <c r="ET669" s="124"/>
      <c r="EU669" s="124"/>
      <c r="EV669" s="124"/>
      <c r="EW669" s="124"/>
      <c r="EX669" s="124"/>
      <c r="EY669" s="124"/>
      <c r="EZ669" s="124"/>
      <c r="FA669" s="124"/>
      <c r="FB669" s="124"/>
      <c r="FC669" s="124"/>
      <c r="FD669" s="124"/>
      <c r="FE669" s="124"/>
      <c r="FF669" s="124"/>
      <c r="FG669" s="124"/>
      <c r="FH669" s="124"/>
      <c r="FI669" s="124"/>
      <c r="FJ669" s="124"/>
      <c r="FK669" s="124"/>
      <c r="FL669" s="124"/>
    </row>
    <row r="670" spans="1:168" s="30" customFormat="1" ht="25.5">
      <c r="A670" s="80">
        <v>299</v>
      </c>
      <c r="B670" s="101" t="s">
        <v>840</v>
      </c>
      <c r="C670" s="80">
        <v>1.831</v>
      </c>
      <c r="D670" s="101">
        <v>14135.32</v>
      </c>
      <c r="E670" s="80">
        <v>0.457</v>
      </c>
      <c r="F670" s="82">
        <f t="shared" si="21"/>
        <v>24.959038776624798</v>
      </c>
      <c r="G670" s="80">
        <v>0.457</v>
      </c>
      <c r="H670" s="82">
        <f t="shared" si="22"/>
        <v>24.959038776624798</v>
      </c>
      <c r="I670" s="80">
        <v>0.60423</v>
      </c>
      <c r="J670" s="82">
        <f t="shared" si="23"/>
        <v>33</v>
      </c>
      <c r="K670" s="80"/>
      <c r="L670" s="101"/>
      <c r="M670" s="101"/>
      <c r="N670" s="80"/>
      <c r="O670" s="80"/>
      <c r="P670" s="80"/>
      <c r="Q670" s="80"/>
      <c r="R670" s="80"/>
      <c r="S670" s="80"/>
      <c r="T670" s="103"/>
      <c r="U670" s="80"/>
      <c r="V670" s="136"/>
      <c r="W670" s="136"/>
      <c r="X670" s="107"/>
      <c r="Y670" s="107"/>
      <c r="Z670" s="80"/>
      <c r="AA670" s="108"/>
      <c r="AB670" s="109"/>
      <c r="AC670" s="107"/>
      <c r="AD670" s="107"/>
      <c r="AE670" s="107"/>
      <c r="AF670" s="107"/>
      <c r="AG670" s="107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123"/>
      <c r="CT670" s="123"/>
      <c r="CU670" s="123"/>
      <c r="CV670" s="123"/>
      <c r="CW670" s="123"/>
      <c r="CX670" s="123"/>
      <c r="CY670" s="123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</row>
    <row r="671" spans="1:168" s="30" customFormat="1" ht="25.5">
      <c r="A671" s="80">
        <v>300</v>
      </c>
      <c r="B671" s="101" t="s">
        <v>841</v>
      </c>
      <c r="C671" s="80">
        <v>0.816</v>
      </c>
      <c r="D671" s="101">
        <v>6299.52</v>
      </c>
      <c r="E671" s="80">
        <v>0.204</v>
      </c>
      <c r="F671" s="82">
        <f t="shared" si="21"/>
        <v>25</v>
      </c>
      <c r="G671" s="80">
        <v>0.204</v>
      </c>
      <c r="H671" s="82">
        <f t="shared" si="22"/>
        <v>25</v>
      </c>
      <c r="I671" s="80">
        <v>0.26927999999999996</v>
      </c>
      <c r="J671" s="82">
        <f t="shared" si="23"/>
        <v>32.99999999999999</v>
      </c>
      <c r="K671" s="80"/>
      <c r="L671" s="101"/>
      <c r="M671" s="101"/>
      <c r="N671" s="80"/>
      <c r="O671" s="80"/>
      <c r="P671" s="80"/>
      <c r="Q671" s="80"/>
      <c r="R671" s="80"/>
      <c r="S671" s="80"/>
      <c r="T671" s="103"/>
      <c r="U671" s="80"/>
      <c r="V671" s="136"/>
      <c r="W671" s="136"/>
      <c r="X671" s="107"/>
      <c r="Y671" s="107"/>
      <c r="Z671" s="80"/>
      <c r="AA671" s="108"/>
      <c r="AB671" s="109"/>
      <c r="AC671" s="107"/>
      <c r="AD671" s="107"/>
      <c r="AE671" s="107"/>
      <c r="AF671" s="107"/>
      <c r="AG671" s="107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123"/>
      <c r="CT671" s="123"/>
      <c r="CU671" s="123"/>
      <c r="CV671" s="123"/>
      <c r="CW671" s="123"/>
      <c r="CX671" s="123"/>
      <c r="CY671" s="123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</row>
    <row r="672" spans="1:168" s="31" customFormat="1" ht="30.75" customHeight="1">
      <c r="A672" s="80">
        <v>301</v>
      </c>
      <c r="B672" s="101" t="s">
        <v>842</v>
      </c>
      <c r="C672" s="80">
        <v>1.856</v>
      </c>
      <c r="D672" s="101">
        <v>13221</v>
      </c>
      <c r="E672" s="80">
        <v>0.464</v>
      </c>
      <c r="F672" s="82">
        <f t="shared" si="21"/>
        <v>25</v>
      </c>
      <c r="G672" s="80">
        <v>0.464</v>
      </c>
      <c r="H672" s="82">
        <f t="shared" si="22"/>
        <v>25</v>
      </c>
      <c r="I672" s="80">
        <v>0.61248</v>
      </c>
      <c r="J672" s="82">
        <f t="shared" si="23"/>
        <v>33</v>
      </c>
      <c r="K672" s="80"/>
      <c r="L672" s="101"/>
      <c r="M672" s="101"/>
      <c r="N672" s="80"/>
      <c r="O672" s="80"/>
      <c r="P672" s="80"/>
      <c r="Q672" s="80"/>
      <c r="R672" s="80"/>
      <c r="S672" s="80"/>
      <c r="T672" s="103"/>
      <c r="U672" s="80"/>
      <c r="V672" s="136"/>
      <c r="W672" s="136"/>
      <c r="X672" s="107"/>
      <c r="Y672" s="107"/>
      <c r="Z672" s="80"/>
      <c r="AA672" s="108"/>
      <c r="AB672" s="109"/>
      <c r="AC672" s="107"/>
      <c r="AD672" s="107"/>
      <c r="AE672" s="107"/>
      <c r="AF672" s="107"/>
      <c r="AG672" s="107"/>
      <c r="AH672" s="34"/>
      <c r="AI672" s="124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  <c r="BK672" s="124"/>
      <c r="BL672" s="124"/>
      <c r="BM672" s="124"/>
      <c r="BN672" s="124"/>
      <c r="BO672" s="124"/>
      <c r="BP672" s="124"/>
      <c r="BQ672" s="124"/>
      <c r="BR672" s="124"/>
      <c r="BS672" s="124"/>
      <c r="BT672" s="124"/>
      <c r="BU672" s="124"/>
      <c r="BV672" s="124"/>
      <c r="BW672" s="124"/>
      <c r="BX672" s="124"/>
      <c r="BY672" s="124"/>
      <c r="BZ672" s="124"/>
      <c r="CA672" s="124"/>
      <c r="CB672" s="124"/>
      <c r="CC672" s="124"/>
      <c r="CD672" s="124"/>
      <c r="CE672" s="124"/>
      <c r="CF672" s="124"/>
      <c r="CG672" s="124"/>
      <c r="CH672" s="124"/>
      <c r="CI672" s="124"/>
      <c r="CJ672" s="124"/>
      <c r="CK672" s="124"/>
      <c r="CL672" s="124"/>
      <c r="CM672" s="124"/>
      <c r="CN672" s="124"/>
      <c r="CO672" s="124"/>
      <c r="CP672" s="124"/>
      <c r="CQ672" s="124"/>
      <c r="CR672" s="124"/>
      <c r="CS672" s="124"/>
      <c r="CT672" s="124"/>
      <c r="CU672" s="124"/>
      <c r="CV672" s="124"/>
      <c r="CW672" s="124"/>
      <c r="CX672" s="124"/>
      <c r="CY672" s="124"/>
      <c r="CZ672" s="124"/>
      <c r="DA672" s="124"/>
      <c r="DB672" s="124"/>
      <c r="DC672" s="124"/>
      <c r="DD672" s="124"/>
      <c r="DE672" s="124"/>
      <c r="DF672" s="124"/>
      <c r="DG672" s="124"/>
      <c r="DH672" s="124"/>
      <c r="DI672" s="124"/>
      <c r="DJ672" s="124"/>
      <c r="DK672" s="124"/>
      <c r="DL672" s="124"/>
      <c r="DM672" s="124"/>
      <c r="DN672" s="124"/>
      <c r="DO672" s="124"/>
      <c r="DP672" s="124"/>
      <c r="DQ672" s="124"/>
      <c r="DR672" s="124"/>
      <c r="DS672" s="124"/>
      <c r="DT672" s="124"/>
      <c r="DU672" s="124"/>
      <c r="DV672" s="124"/>
      <c r="DW672" s="124"/>
      <c r="DX672" s="124"/>
      <c r="DY672" s="124"/>
      <c r="DZ672" s="124"/>
      <c r="EA672" s="124"/>
      <c r="EB672" s="124"/>
      <c r="EC672" s="124"/>
      <c r="ED672" s="124"/>
      <c r="EE672" s="124"/>
      <c r="EF672" s="124"/>
      <c r="EG672" s="124"/>
      <c r="EH672" s="124"/>
      <c r="EI672" s="124"/>
      <c r="EJ672" s="124"/>
      <c r="EK672" s="124"/>
      <c r="EL672" s="124"/>
      <c r="EM672" s="124"/>
      <c r="EN672" s="124"/>
      <c r="EO672" s="124"/>
      <c r="EP672" s="124"/>
      <c r="EQ672" s="124"/>
      <c r="ER672" s="124"/>
      <c r="ES672" s="124"/>
      <c r="ET672" s="124"/>
      <c r="EU672" s="124"/>
      <c r="EV672" s="124"/>
      <c r="EW672" s="124"/>
      <c r="EX672" s="124"/>
      <c r="EY672" s="124"/>
      <c r="EZ672" s="124"/>
      <c r="FA672" s="124"/>
      <c r="FB672" s="124"/>
      <c r="FC672" s="124"/>
      <c r="FD672" s="124"/>
      <c r="FE672" s="124"/>
      <c r="FF672" s="124"/>
      <c r="FG672" s="124"/>
      <c r="FH672" s="124"/>
      <c r="FI672" s="124"/>
      <c r="FJ672" s="124"/>
      <c r="FK672" s="124"/>
      <c r="FL672" s="124"/>
    </row>
    <row r="673" spans="1:168" s="31" customFormat="1" ht="25.5">
      <c r="A673" s="80">
        <v>302</v>
      </c>
      <c r="B673" s="101" t="s">
        <v>843</v>
      </c>
      <c r="C673" s="80">
        <v>1.276</v>
      </c>
      <c r="D673" s="101">
        <v>10196</v>
      </c>
      <c r="E673" s="80">
        <v>0.319</v>
      </c>
      <c r="F673" s="82">
        <f t="shared" si="21"/>
        <v>25</v>
      </c>
      <c r="G673" s="80">
        <v>0.319</v>
      </c>
      <c r="H673" s="82">
        <f t="shared" si="22"/>
        <v>25</v>
      </c>
      <c r="I673" s="80">
        <v>0.42108000000000007</v>
      </c>
      <c r="J673" s="82">
        <f t="shared" si="23"/>
        <v>33.00000000000001</v>
      </c>
      <c r="K673" s="80"/>
      <c r="L673" s="101"/>
      <c r="M673" s="101"/>
      <c r="N673" s="80"/>
      <c r="O673" s="80"/>
      <c r="P673" s="80"/>
      <c r="Q673" s="80"/>
      <c r="R673" s="80"/>
      <c r="S673" s="80"/>
      <c r="T673" s="103"/>
      <c r="U673" s="80"/>
      <c r="V673" s="136"/>
      <c r="W673" s="136"/>
      <c r="X673" s="107"/>
      <c r="Y673" s="107"/>
      <c r="Z673" s="80"/>
      <c r="AA673" s="108"/>
      <c r="AB673" s="109"/>
      <c r="AC673" s="107"/>
      <c r="AD673" s="107"/>
      <c r="AE673" s="107"/>
      <c r="AF673" s="107"/>
      <c r="AG673" s="107"/>
      <c r="AH673" s="34"/>
      <c r="AI673" s="124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  <c r="BK673" s="124"/>
      <c r="BL673" s="124"/>
      <c r="BM673" s="124"/>
      <c r="BN673" s="124"/>
      <c r="BO673" s="124"/>
      <c r="BP673" s="124"/>
      <c r="BQ673" s="124"/>
      <c r="BR673" s="124"/>
      <c r="BS673" s="124"/>
      <c r="BT673" s="124"/>
      <c r="BU673" s="124"/>
      <c r="BV673" s="124"/>
      <c r="BW673" s="124"/>
      <c r="BX673" s="124"/>
      <c r="BY673" s="124"/>
      <c r="BZ673" s="124"/>
      <c r="CA673" s="124"/>
      <c r="CB673" s="124"/>
      <c r="CC673" s="124"/>
      <c r="CD673" s="124"/>
      <c r="CE673" s="124"/>
      <c r="CF673" s="124"/>
      <c r="CG673" s="124"/>
      <c r="CH673" s="124"/>
      <c r="CI673" s="124"/>
      <c r="CJ673" s="124"/>
      <c r="CK673" s="124"/>
      <c r="CL673" s="124"/>
      <c r="CM673" s="124"/>
      <c r="CN673" s="124"/>
      <c r="CO673" s="124"/>
      <c r="CP673" s="124"/>
      <c r="CQ673" s="124"/>
      <c r="CR673" s="124"/>
      <c r="CS673" s="124"/>
      <c r="CT673" s="124"/>
      <c r="CU673" s="124"/>
      <c r="CV673" s="124"/>
      <c r="CW673" s="124"/>
      <c r="CX673" s="124"/>
      <c r="CY673" s="124"/>
      <c r="CZ673" s="124"/>
      <c r="DA673" s="124"/>
      <c r="DB673" s="124"/>
      <c r="DC673" s="124"/>
      <c r="DD673" s="124"/>
      <c r="DE673" s="124"/>
      <c r="DF673" s="124"/>
      <c r="DG673" s="124"/>
      <c r="DH673" s="124"/>
      <c r="DI673" s="124"/>
      <c r="DJ673" s="124"/>
      <c r="DK673" s="124"/>
      <c r="DL673" s="124"/>
      <c r="DM673" s="124"/>
      <c r="DN673" s="124"/>
      <c r="DO673" s="124"/>
      <c r="DP673" s="124"/>
      <c r="DQ673" s="124"/>
      <c r="DR673" s="124"/>
      <c r="DS673" s="124"/>
      <c r="DT673" s="124"/>
      <c r="DU673" s="124"/>
      <c r="DV673" s="124"/>
      <c r="DW673" s="124"/>
      <c r="DX673" s="124"/>
      <c r="DY673" s="124"/>
      <c r="DZ673" s="124"/>
      <c r="EA673" s="124"/>
      <c r="EB673" s="124"/>
      <c r="EC673" s="124"/>
      <c r="ED673" s="124"/>
      <c r="EE673" s="124"/>
      <c r="EF673" s="124"/>
      <c r="EG673" s="124"/>
      <c r="EH673" s="124"/>
      <c r="EI673" s="124"/>
      <c r="EJ673" s="124"/>
      <c r="EK673" s="124"/>
      <c r="EL673" s="124"/>
      <c r="EM673" s="124"/>
      <c r="EN673" s="124"/>
      <c r="EO673" s="124"/>
      <c r="EP673" s="124"/>
      <c r="EQ673" s="124"/>
      <c r="ER673" s="124"/>
      <c r="ES673" s="124"/>
      <c r="ET673" s="124"/>
      <c r="EU673" s="124"/>
      <c r="EV673" s="124"/>
      <c r="EW673" s="124"/>
      <c r="EX673" s="124"/>
      <c r="EY673" s="124"/>
      <c r="EZ673" s="124"/>
      <c r="FA673" s="124"/>
      <c r="FB673" s="124"/>
      <c r="FC673" s="124"/>
      <c r="FD673" s="124"/>
      <c r="FE673" s="124"/>
      <c r="FF673" s="124"/>
      <c r="FG673" s="124"/>
      <c r="FH673" s="124"/>
      <c r="FI673" s="124"/>
      <c r="FJ673" s="124"/>
      <c r="FK673" s="124"/>
      <c r="FL673" s="124"/>
    </row>
    <row r="674" spans="1:168" s="31" customFormat="1" ht="25.5">
      <c r="A674" s="80">
        <v>303</v>
      </c>
      <c r="B674" s="101" t="s">
        <v>844</v>
      </c>
      <c r="C674" s="80">
        <v>1.223</v>
      </c>
      <c r="D674" s="101">
        <v>7338</v>
      </c>
      <c r="E674" s="80">
        <v>0.305</v>
      </c>
      <c r="F674" s="82">
        <f t="shared" si="21"/>
        <v>24.938675388389203</v>
      </c>
      <c r="G674" s="80">
        <v>0.305</v>
      </c>
      <c r="H674" s="82">
        <f t="shared" si="22"/>
        <v>24.938675388389203</v>
      </c>
      <c r="I674" s="80">
        <v>0.40359</v>
      </c>
      <c r="J674" s="82">
        <f t="shared" si="23"/>
        <v>32.99999999999999</v>
      </c>
      <c r="K674" s="80"/>
      <c r="L674" s="101"/>
      <c r="M674" s="101"/>
      <c r="N674" s="80"/>
      <c r="O674" s="80"/>
      <c r="P674" s="80"/>
      <c r="Q674" s="80"/>
      <c r="R674" s="80"/>
      <c r="S674" s="80"/>
      <c r="T674" s="103"/>
      <c r="U674" s="80"/>
      <c r="V674" s="136"/>
      <c r="W674" s="136"/>
      <c r="X674" s="107"/>
      <c r="Y674" s="107"/>
      <c r="Z674" s="80"/>
      <c r="AA674" s="108"/>
      <c r="AB674" s="109"/>
      <c r="AC674" s="107"/>
      <c r="AD674" s="107"/>
      <c r="AE674" s="107"/>
      <c r="AF674" s="107"/>
      <c r="AG674" s="107"/>
      <c r="AH674" s="34"/>
      <c r="AI674" s="124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  <c r="BK674" s="124"/>
      <c r="BL674" s="124"/>
      <c r="BM674" s="124"/>
      <c r="BN674" s="124"/>
      <c r="BO674" s="124"/>
      <c r="BP674" s="124"/>
      <c r="BQ674" s="124"/>
      <c r="BR674" s="124"/>
      <c r="BS674" s="124"/>
      <c r="BT674" s="124"/>
      <c r="BU674" s="124"/>
      <c r="BV674" s="124"/>
      <c r="BW674" s="124"/>
      <c r="BX674" s="124"/>
      <c r="BY674" s="124"/>
      <c r="BZ674" s="124"/>
      <c r="CA674" s="124"/>
      <c r="CB674" s="124"/>
      <c r="CC674" s="124"/>
      <c r="CD674" s="124"/>
      <c r="CE674" s="124"/>
      <c r="CF674" s="124"/>
      <c r="CG674" s="124"/>
      <c r="CH674" s="124"/>
      <c r="CI674" s="124"/>
      <c r="CJ674" s="124"/>
      <c r="CK674" s="124"/>
      <c r="CL674" s="124"/>
      <c r="CM674" s="124"/>
      <c r="CN674" s="124"/>
      <c r="CO674" s="124"/>
      <c r="CP674" s="124"/>
      <c r="CQ674" s="124"/>
      <c r="CR674" s="124"/>
      <c r="CS674" s="124"/>
      <c r="CT674" s="124"/>
      <c r="CU674" s="124"/>
      <c r="CV674" s="124"/>
      <c r="CW674" s="124"/>
      <c r="CX674" s="124"/>
      <c r="CY674" s="124"/>
      <c r="CZ674" s="124"/>
      <c r="DA674" s="124"/>
      <c r="DB674" s="124"/>
      <c r="DC674" s="124"/>
      <c r="DD674" s="124"/>
      <c r="DE674" s="124"/>
      <c r="DF674" s="124"/>
      <c r="DG674" s="124"/>
      <c r="DH674" s="124"/>
      <c r="DI674" s="124"/>
      <c r="DJ674" s="124"/>
      <c r="DK674" s="124"/>
      <c r="DL674" s="124"/>
      <c r="DM674" s="124"/>
      <c r="DN674" s="124"/>
      <c r="DO674" s="124"/>
      <c r="DP674" s="124"/>
      <c r="DQ674" s="124"/>
      <c r="DR674" s="124"/>
      <c r="DS674" s="124"/>
      <c r="DT674" s="124"/>
      <c r="DU674" s="124"/>
      <c r="DV674" s="124"/>
      <c r="DW674" s="124"/>
      <c r="DX674" s="124"/>
      <c r="DY674" s="124"/>
      <c r="DZ674" s="124"/>
      <c r="EA674" s="124"/>
      <c r="EB674" s="124"/>
      <c r="EC674" s="124"/>
      <c r="ED674" s="124"/>
      <c r="EE674" s="124"/>
      <c r="EF674" s="124"/>
      <c r="EG674" s="124"/>
      <c r="EH674" s="124"/>
      <c r="EI674" s="124"/>
      <c r="EJ674" s="124"/>
      <c r="EK674" s="124"/>
      <c r="EL674" s="124"/>
      <c r="EM674" s="124"/>
      <c r="EN674" s="124"/>
      <c r="EO674" s="124"/>
      <c r="EP674" s="124"/>
      <c r="EQ674" s="124"/>
      <c r="ER674" s="124"/>
      <c r="ES674" s="124"/>
      <c r="ET674" s="124"/>
      <c r="EU674" s="124"/>
      <c r="EV674" s="124"/>
      <c r="EW674" s="124"/>
      <c r="EX674" s="124"/>
      <c r="EY674" s="124"/>
      <c r="EZ674" s="124"/>
      <c r="FA674" s="124"/>
      <c r="FB674" s="124"/>
      <c r="FC674" s="124"/>
      <c r="FD674" s="124"/>
      <c r="FE674" s="124"/>
      <c r="FF674" s="124"/>
      <c r="FG674" s="124"/>
      <c r="FH674" s="124"/>
      <c r="FI674" s="124"/>
      <c r="FJ674" s="124"/>
      <c r="FK674" s="124"/>
      <c r="FL674" s="124"/>
    </row>
    <row r="675" spans="1:168" s="31" customFormat="1" ht="25.5">
      <c r="A675" s="80">
        <v>304</v>
      </c>
      <c r="B675" s="101" t="s">
        <v>845</v>
      </c>
      <c r="C675" s="80">
        <v>0.904</v>
      </c>
      <c r="D675" s="101">
        <v>15529</v>
      </c>
      <c r="E675" s="80">
        <v>0.226</v>
      </c>
      <c r="F675" s="82">
        <f t="shared" si="21"/>
        <v>25</v>
      </c>
      <c r="G675" s="80">
        <v>0.226</v>
      </c>
      <c r="H675" s="82">
        <f t="shared" si="22"/>
        <v>25</v>
      </c>
      <c r="I675" s="80">
        <v>0.29832000000000003</v>
      </c>
      <c r="J675" s="82">
        <f t="shared" si="23"/>
        <v>33</v>
      </c>
      <c r="K675" s="80"/>
      <c r="L675" s="101"/>
      <c r="M675" s="101"/>
      <c r="N675" s="80"/>
      <c r="O675" s="80"/>
      <c r="P675" s="80"/>
      <c r="Q675" s="80"/>
      <c r="R675" s="80"/>
      <c r="S675" s="80"/>
      <c r="T675" s="103"/>
      <c r="U675" s="80"/>
      <c r="V675" s="136"/>
      <c r="W675" s="136"/>
      <c r="X675" s="107"/>
      <c r="Y675" s="107"/>
      <c r="Z675" s="80"/>
      <c r="AA675" s="108"/>
      <c r="AB675" s="109"/>
      <c r="AC675" s="107"/>
      <c r="AD675" s="107"/>
      <c r="AE675" s="107"/>
      <c r="AF675" s="107"/>
      <c r="AG675" s="107"/>
      <c r="AH675" s="34"/>
      <c r="AI675" s="124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  <c r="BK675" s="124"/>
      <c r="BL675" s="124"/>
      <c r="BM675" s="124"/>
      <c r="BN675" s="124"/>
      <c r="BO675" s="124"/>
      <c r="BP675" s="124"/>
      <c r="BQ675" s="124"/>
      <c r="BR675" s="124"/>
      <c r="BS675" s="124"/>
      <c r="BT675" s="124"/>
      <c r="BU675" s="124"/>
      <c r="BV675" s="124"/>
      <c r="BW675" s="124"/>
      <c r="BX675" s="124"/>
      <c r="BY675" s="124"/>
      <c r="BZ675" s="124"/>
      <c r="CA675" s="124"/>
      <c r="CB675" s="124"/>
      <c r="CC675" s="124"/>
      <c r="CD675" s="124"/>
      <c r="CE675" s="124"/>
      <c r="CF675" s="124"/>
      <c r="CG675" s="124"/>
      <c r="CH675" s="124"/>
      <c r="CI675" s="124"/>
      <c r="CJ675" s="124"/>
      <c r="CK675" s="124"/>
      <c r="CL675" s="124"/>
      <c r="CM675" s="124"/>
      <c r="CN675" s="124"/>
      <c r="CO675" s="124"/>
      <c r="CP675" s="124"/>
      <c r="CQ675" s="124"/>
      <c r="CR675" s="124"/>
      <c r="CS675" s="124"/>
      <c r="CT675" s="124"/>
      <c r="CU675" s="124"/>
      <c r="CV675" s="124"/>
      <c r="CW675" s="124"/>
      <c r="CX675" s="124"/>
      <c r="CY675" s="124"/>
      <c r="CZ675" s="124"/>
      <c r="DA675" s="124"/>
      <c r="DB675" s="124"/>
      <c r="DC675" s="124"/>
      <c r="DD675" s="124"/>
      <c r="DE675" s="124"/>
      <c r="DF675" s="124"/>
      <c r="DG675" s="124"/>
      <c r="DH675" s="124"/>
      <c r="DI675" s="124"/>
      <c r="DJ675" s="124"/>
      <c r="DK675" s="124"/>
      <c r="DL675" s="124"/>
      <c r="DM675" s="124"/>
      <c r="DN675" s="124"/>
      <c r="DO675" s="124"/>
      <c r="DP675" s="124"/>
      <c r="DQ675" s="124"/>
      <c r="DR675" s="124"/>
      <c r="DS675" s="124"/>
      <c r="DT675" s="124"/>
      <c r="DU675" s="124"/>
      <c r="DV675" s="124"/>
      <c r="DW675" s="124"/>
      <c r="DX675" s="124"/>
      <c r="DY675" s="124"/>
      <c r="DZ675" s="124"/>
      <c r="EA675" s="124"/>
      <c r="EB675" s="124"/>
      <c r="EC675" s="124"/>
      <c r="ED675" s="124"/>
      <c r="EE675" s="124"/>
      <c r="EF675" s="124"/>
      <c r="EG675" s="124"/>
      <c r="EH675" s="124"/>
      <c r="EI675" s="124"/>
      <c r="EJ675" s="124"/>
      <c r="EK675" s="124"/>
      <c r="EL675" s="124"/>
      <c r="EM675" s="124"/>
      <c r="EN675" s="124"/>
      <c r="EO675" s="124"/>
      <c r="EP675" s="124"/>
      <c r="EQ675" s="124"/>
      <c r="ER675" s="124"/>
      <c r="ES675" s="124"/>
      <c r="ET675" s="124"/>
      <c r="EU675" s="124"/>
      <c r="EV675" s="124"/>
      <c r="EW675" s="124"/>
      <c r="EX675" s="124"/>
      <c r="EY675" s="124"/>
      <c r="EZ675" s="124"/>
      <c r="FA675" s="124"/>
      <c r="FB675" s="124"/>
      <c r="FC675" s="124"/>
      <c r="FD675" s="124"/>
      <c r="FE675" s="124"/>
      <c r="FF675" s="124"/>
      <c r="FG675" s="124"/>
      <c r="FH675" s="124"/>
      <c r="FI675" s="124"/>
      <c r="FJ675" s="124"/>
      <c r="FK675" s="124"/>
      <c r="FL675" s="124"/>
    </row>
    <row r="676" spans="1:168" s="31" customFormat="1" ht="32.25" customHeight="1">
      <c r="A676" s="80">
        <v>305</v>
      </c>
      <c r="B676" s="101" t="s">
        <v>846</v>
      </c>
      <c r="C676" s="80">
        <v>1.955</v>
      </c>
      <c r="D676" s="101">
        <v>64843</v>
      </c>
      <c r="E676" s="80">
        <v>0.489</v>
      </c>
      <c r="F676" s="82">
        <f t="shared" si="21"/>
        <v>25.012787723785163</v>
      </c>
      <c r="G676" s="80">
        <v>0.489</v>
      </c>
      <c r="H676" s="82">
        <f t="shared" si="22"/>
        <v>25.012787723785163</v>
      </c>
      <c r="I676" s="80">
        <v>0.64515</v>
      </c>
      <c r="J676" s="82">
        <f t="shared" si="23"/>
        <v>33</v>
      </c>
      <c r="K676" s="80"/>
      <c r="L676" s="101"/>
      <c r="M676" s="101"/>
      <c r="N676" s="80"/>
      <c r="O676" s="80"/>
      <c r="P676" s="80" t="s">
        <v>1054</v>
      </c>
      <c r="Q676" s="80" t="s">
        <v>324</v>
      </c>
      <c r="R676" s="80">
        <v>1148</v>
      </c>
      <c r="S676" s="80"/>
      <c r="T676" s="103">
        <v>0.7468</v>
      </c>
      <c r="U676" s="80">
        <f>T676/R676*1000000</f>
        <v>650.5226480836237</v>
      </c>
      <c r="V676" s="136">
        <v>42843</v>
      </c>
      <c r="W676" s="136">
        <v>43085</v>
      </c>
      <c r="X676" s="107"/>
      <c r="Y676" s="107"/>
      <c r="Z676" s="80"/>
      <c r="AA676" s="108"/>
      <c r="AB676" s="109"/>
      <c r="AC676" s="107"/>
      <c r="AD676" s="107"/>
      <c r="AE676" s="107"/>
      <c r="AF676" s="107"/>
      <c r="AG676" s="107"/>
      <c r="AH676" s="3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  <c r="BK676" s="124"/>
      <c r="BL676" s="124"/>
      <c r="BM676" s="124"/>
      <c r="BN676" s="124"/>
      <c r="BO676" s="124"/>
      <c r="BP676" s="124"/>
      <c r="BQ676" s="124"/>
      <c r="BR676" s="124"/>
      <c r="BS676" s="124"/>
      <c r="BT676" s="124"/>
      <c r="BU676" s="124"/>
      <c r="BV676" s="124"/>
      <c r="BW676" s="124"/>
      <c r="BX676" s="124"/>
      <c r="BY676" s="124"/>
      <c r="BZ676" s="124"/>
      <c r="CA676" s="124"/>
      <c r="CB676" s="124"/>
      <c r="CC676" s="124"/>
      <c r="CD676" s="124"/>
      <c r="CE676" s="124"/>
      <c r="CF676" s="124"/>
      <c r="CG676" s="124"/>
      <c r="CH676" s="124"/>
      <c r="CI676" s="124"/>
      <c r="CJ676" s="124"/>
      <c r="CK676" s="124"/>
      <c r="CL676" s="124"/>
      <c r="CM676" s="124"/>
      <c r="CN676" s="124"/>
      <c r="CO676" s="124"/>
      <c r="CP676" s="124"/>
      <c r="CQ676" s="124"/>
      <c r="CR676" s="124"/>
      <c r="CS676" s="124"/>
      <c r="CT676" s="124"/>
      <c r="CU676" s="124"/>
      <c r="CV676" s="124"/>
      <c r="CW676" s="124"/>
      <c r="CX676" s="124"/>
      <c r="CY676" s="124"/>
      <c r="CZ676" s="124"/>
      <c r="DA676" s="124"/>
      <c r="DB676" s="124"/>
      <c r="DC676" s="124"/>
      <c r="DD676" s="124"/>
      <c r="DE676" s="124"/>
      <c r="DF676" s="124"/>
      <c r="DG676" s="124"/>
      <c r="DH676" s="124"/>
      <c r="DI676" s="124"/>
      <c r="DJ676" s="124"/>
      <c r="DK676" s="124"/>
      <c r="DL676" s="124"/>
      <c r="DM676" s="124"/>
      <c r="DN676" s="124"/>
      <c r="DO676" s="124"/>
      <c r="DP676" s="124"/>
      <c r="DQ676" s="124"/>
      <c r="DR676" s="124"/>
      <c r="DS676" s="124"/>
      <c r="DT676" s="124"/>
      <c r="DU676" s="124"/>
      <c r="DV676" s="124"/>
      <c r="DW676" s="124"/>
      <c r="DX676" s="124"/>
      <c r="DY676" s="124"/>
      <c r="DZ676" s="124"/>
      <c r="EA676" s="124"/>
      <c r="EB676" s="124"/>
      <c r="EC676" s="124"/>
      <c r="ED676" s="124"/>
      <c r="EE676" s="124"/>
      <c r="EF676" s="124"/>
      <c r="EG676" s="124"/>
      <c r="EH676" s="124"/>
      <c r="EI676" s="124"/>
      <c r="EJ676" s="124"/>
      <c r="EK676" s="124"/>
      <c r="EL676" s="124"/>
      <c r="EM676" s="124"/>
      <c r="EN676" s="124"/>
      <c r="EO676" s="124"/>
      <c r="EP676" s="124"/>
      <c r="EQ676" s="124"/>
      <c r="ER676" s="124"/>
      <c r="ES676" s="124"/>
      <c r="ET676" s="124"/>
      <c r="EU676" s="124"/>
      <c r="EV676" s="124"/>
      <c r="EW676" s="124"/>
      <c r="EX676" s="124"/>
      <c r="EY676" s="124"/>
      <c r="EZ676" s="124"/>
      <c r="FA676" s="124"/>
      <c r="FB676" s="124"/>
      <c r="FC676" s="124"/>
      <c r="FD676" s="124"/>
      <c r="FE676" s="124"/>
      <c r="FF676" s="124"/>
      <c r="FG676" s="124"/>
      <c r="FH676" s="124"/>
      <c r="FI676" s="124"/>
      <c r="FJ676" s="124"/>
      <c r="FK676" s="124"/>
      <c r="FL676" s="124"/>
    </row>
    <row r="677" spans="1:168" s="31" customFormat="1" ht="25.5">
      <c r="A677" s="80">
        <v>306</v>
      </c>
      <c r="B677" s="101" t="s">
        <v>847</v>
      </c>
      <c r="C677" s="80">
        <v>1.615</v>
      </c>
      <c r="D677" s="101">
        <v>13105</v>
      </c>
      <c r="E677" s="80">
        <v>0.403</v>
      </c>
      <c r="F677" s="82">
        <f t="shared" si="21"/>
        <v>24.95356037151703</v>
      </c>
      <c r="G677" s="80">
        <v>0.403</v>
      </c>
      <c r="H677" s="82">
        <f t="shared" si="22"/>
        <v>24.95356037151703</v>
      </c>
      <c r="I677" s="80">
        <v>0.53295</v>
      </c>
      <c r="J677" s="82">
        <f t="shared" si="23"/>
        <v>33</v>
      </c>
      <c r="K677" s="80"/>
      <c r="L677" s="101"/>
      <c r="M677" s="101"/>
      <c r="N677" s="80"/>
      <c r="O677" s="80"/>
      <c r="P677" s="80"/>
      <c r="Q677" s="80"/>
      <c r="R677" s="80"/>
      <c r="S677" s="80"/>
      <c r="T677" s="103"/>
      <c r="U677" s="80"/>
      <c r="V677" s="80"/>
      <c r="W677" s="80"/>
      <c r="X677" s="107"/>
      <c r="Y677" s="107"/>
      <c r="Z677" s="80"/>
      <c r="AA677" s="108"/>
      <c r="AB677" s="109"/>
      <c r="AC677" s="107"/>
      <c r="AD677" s="107"/>
      <c r="AE677" s="107"/>
      <c r="AF677" s="107"/>
      <c r="AG677" s="107"/>
      <c r="AH677" s="34"/>
      <c r="AI677" s="124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  <c r="BK677" s="124"/>
      <c r="BL677" s="124"/>
      <c r="BM677" s="124"/>
      <c r="BN677" s="124"/>
      <c r="BO677" s="124"/>
      <c r="BP677" s="124"/>
      <c r="BQ677" s="124"/>
      <c r="BR677" s="124"/>
      <c r="BS677" s="124"/>
      <c r="BT677" s="124"/>
      <c r="BU677" s="124"/>
      <c r="BV677" s="124"/>
      <c r="BW677" s="124"/>
      <c r="BX677" s="124"/>
      <c r="BY677" s="124"/>
      <c r="BZ677" s="124"/>
      <c r="CA677" s="124"/>
      <c r="CB677" s="124"/>
      <c r="CC677" s="124"/>
      <c r="CD677" s="124"/>
      <c r="CE677" s="124"/>
      <c r="CF677" s="124"/>
      <c r="CG677" s="124"/>
      <c r="CH677" s="124"/>
      <c r="CI677" s="124"/>
      <c r="CJ677" s="124"/>
      <c r="CK677" s="124"/>
      <c r="CL677" s="124"/>
      <c r="CM677" s="124"/>
      <c r="CN677" s="124"/>
      <c r="CO677" s="124"/>
      <c r="CP677" s="124"/>
      <c r="CQ677" s="124"/>
      <c r="CR677" s="124"/>
      <c r="CS677" s="124"/>
      <c r="CT677" s="124"/>
      <c r="CU677" s="124"/>
      <c r="CV677" s="124"/>
      <c r="CW677" s="124"/>
      <c r="CX677" s="124"/>
      <c r="CY677" s="124"/>
      <c r="CZ677" s="124"/>
      <c r="DA677" s="124"/>
      <c r="DB677" s="124"/>
      <c r="DC677" s="124"/>
      <c r="DD677" s="124"/>
      <c r="DE677" s="124"/>
      <c r="DF677" s="124"/>
      <c r="DG677" s="124"/>
      <c r="DH677" s="124"/>
      <c r="DI677" s="124"/>
      <c r="DJ677" s="124"/>
      <c r="DK677" s="124"/>
      <c r="DL677" s="124"/>
      <c r="DM677" s="124"/>
      <c r="DN677" s="124"/>
      <c r="DO677" s="124"/>
      <c r="DP677" s="124"/>
      <c r="DQ677" s="124"/>
      <c r="DR677" s="124"/>
      <c r="DS677" s="124"/>
      <c r="DT677" s="124"/>
      <c r="DU677" s="124"/>
      <c r="DV677" s="124"/>
      <c r="DW677" s="124"/>
      <c r="DX677" s="124"/>
      <c r="DY677" s="124"/>
      <c r="DZ677" s="124"/>
      <c r="EA677" s="124"/>
      <c r="EB677" s="124"/>
      <c r="EC677" s="124"/>
      <c r="ED677" s="124"/>
      <c r="EE677" s="124"/>
      <c r="EF677" s="124"/>
      <c r="EG677" s="124"/>
      <c r="EH677" s="124"/>
      <c r="EI677" s="124"/>
      <c r="EJ677" s="124"/>
      <c r="EK677" s="124"/>
      <c r="EL677" s="124"/>
      <c r="EM677" s="124"/>
      <c r="EN677" s="124"/>
      <c r="EO677" s="124"/>
      <c r="EP677" s="124"/>
      <c r="EQ677" s="124"/>
      <c r="ER677" s="124"/>
      <c r="ES677" s="124"/>
      <c r="ET677" s="124"/>
      <c r="EU677" s="124"/>
      <c r="EV677" s="124"/>
      <c r="EW677" s="124"/>
      <c r="EX677" s="124"/>
      <c r="EY677" s="124"/>
      <c r="EZ677" s="124"/>
      <c r="FA677" s="124"/>
      <c r="FB677" s="124"/>
      <c r="FC677" s="124"/>
      <c r="FD677" s="124"/>
      <c r="FE677" s="124"/>
      <c r="FF677" s="124"/>
      <c r="FG677" s="124"/>
      <c r="FH677" s="124"/>
      <c r="FI677" s="124"/>
      <c r="FJ677" s="124"/>
      <c r="FK677" s="124"/>
      <c r="FL677" s="124"/>
    </row>
    <row r="678" spans="1:33" ht="25.5">
      <c r="A678" s="80">
        <v>307</v>
      </c>
      <c r="B678" s="101" t="s">
        <v>848</v>
      </c>
      <c r="C678" s="80">
        <v>1.98</v>
      </c>
      <c r="D678" s="101">
        <v>10794</v>
      </c>
      <c r="E678" s="80">
        <v>0.495</v>
      </c>
      <c r="F678" s="82">
        <f t="shared" si="21"/>
        <v>25</v>
      </c>
      <c r="G678" s="80">
        <v>0.495</v>
      </c>
      <c r="H678" s="82">
        <f t="shared" si="22"/>
        <v>25</v>
      </c>
      <c r="I678" s="80">
        <v>0.6534</v>
      </c>
      <c r="J678" s="82">
        <f t="shared" si="23"/>
        <v>33</v>
      </c>
      <c r="K678" s="80"/>
      <c r="L678" s="101"/>
      <c r="M678" s="101"/>
      <c r="N678" s="80"/>
      <c r="O678" s="80"/>
      <c r="P678" s="80"/>
      <c r="Q678" s="80"/>
      <c r="R678" s="80"/>
      <c r="S678" s="80"/>
      <c r="T678" s="103"/>
      <c r="U678" s="80"/>
      <c r="V678" s="80"/>
      <c r="W678" s="80"/>
      <c r="X678" s="107"/>
      <c r="Y678" s="107"/>
      <c r="Z678" s="80"/>
      <c r="AA678" s="108"/>
      <c r="AB678" s="109"/>
      <c r="AC678" s="107"/>
      <c r="AD678" s="107"/>
      <c r="AE678" s="107"/>
      <c r="AF678" s="107"/>
      <c r="AG678" s="107"/>
    </row>
    <row r="679" spans="1:33" ht="25.5">
      <c r="A679" s="80">
        <v>308</v>
      </c>
      <c r="B679" s="101" t="s">
        <v>849</v>
      </c>
      <c r="C679" s="80">
        <v>0.6</v>
      </c>
      <c r="D679" s="101">
        <v>5400</v>
      </c>
      <c r="E679" s="80">
        <v>0.15</v>
      </c>
      <c r="F679" s="82">
        <f t="shared" si="21"/>
        <v>25</v>
      </c>
      <c r="G679" s="80">
        <v>0.15</v>
      </c>
      <c r="H679" s="82">
        <f t="shared" si="22"/>
        <v>25</v>
      </c>
      <c r="I679" s="80">
        <v>0.198</v>
      </c>
      <c r="J679" s="82">
        <f t="shared" si="23"/>
        <v>33</v>
      </c>
      <c r="K679" s="80"/>
      <c r="L679" s="101"/>
      <c r="M679" s="101"/>
      <c r="N679" s="80"/>
      <c r="O679" s="80"/>
      <c r="P679" s="80"/>
      <c r="Q679" s="80"/>
      <c r="R679" s="80"/>
      <c r="S679" s="80"/>
      <c r="T679" s="103"/>
      <c r="U679" s="80"/>
      <c r="V679" s="80"/>
      <c r="W679" s="80"/>
      <c r="X679" s="107"/>
      <c r="Y679" s="107"/>
      <c r="Z679" s="80"/>
      <c r="AA679" s="108"/>
      <c r="AB679" s="109"/>
      <c r="AC679" s="107"/>
      <c r="AD679" s="107"/>
      <c r="AE679" s="107"/>
      <c r="AF679" s="107"/>
      <c r="AG679" s="107"/>
    </row>
    <row r="680" spans="1:33" ht="42" customHeight="1">
      <c r="A680" s="80">
        <v>309</v>
      </c>
      <c r="B680" s="101" t="s">
        <v>850</v>
      </c>
      <c r="C680" s="80">
        <v>0.592</v>
      </c>
      <c r="D680" s="101">
        <v>6745</v>
      </c>
      <c r="E680" s="80">
        <v>0.148</v>
      </c>
      <c r="F680" s="82">
        <f t="shared" si="21"/>
        <v>25</v>
      </c>
      <c r="G680" s="80">
        <v>0.148</v>
      </c>
      <c r="H680" s="82">
        <f t="shared" si="22"/>
        <v>25</v>
      </c>
      <c r="I680" s="80">
        <v>0.19535999999999998</v>
      </c>
      <c r="J680" s="82">
        <f t="shared" si="23"/>
        <v>32.99999999999999</v>
      </c>
      <c r="K680" s="80"/>
      <c r="L680" s="101"/>
      <c r="M680" s="101"/>
      <c r="N680" s="80"/>
      <c r="O680" s="80"/>
      <c r="P680" s="80"/>
      <c r="Q680" s="80"/>
      <c r="R680" s="80"/>
      <c r="S680" s="80"/>
      <c r="T680" s="103"/>
      <c r="U680" s="80"/>
      <c r="V680" s="80"/>
      <c r="W680" s="80"/>
      <c r="X680" s="107"/>
      <c r="Y680" s="107"/>
      <c r="Z680" s="80"/>
      <c r="AA680" s="108"/>
      <c r="AB680" s="109"/>
      <c r="AC680" s="107"/>
      <c r="AD680" s="107"/>
      <c r="AE680" s="107"/>
      <c r="AF680" s="107"/>
      <c r="AG680" s="107"/>
    </row>
    <row r="681" spans="1:33" ht="28.5" customHeight="1">
      <c r="A681" s="80">
        <v>310</v>
      </c>
      <c r="B681" s="101" t="s">
        <v>851</v>
      </c>
      <c r="C681" s="80">
        <v>0.531</v>
      </c>
      <c r="D681" s="101">
        <v>12742</v>
      </c>
      <c r="E681" s="80">
        <v>0.132</v>
      </c>
      <c r="F681" s="82">
        <f t="shared" si="21"/>
        <v>24.858757062146893</v>
      </c>
      <c r="G681" s="80">
        <v>0.132</v>
      </c>
      <c r="H681" s="82">
        <f t="shared" si="22"/>
        <v>24.858757062146893</v>
      </c>
      <c r="I681" s="80">
        <v>0.17523</v>
      </c>
      <c r="J681" s="82">
        <f t="shared" si="23"/>
        <v>32.99999999999999</v>
      </c>
      <c r="K681" s="80"/>
      <c r="L681" s="101"/>
      <c r="M681" s="101"/>
      <c r="N681" s="80"/>
      <c r="O681" s="80"/>
      <c r="P681" s="80"/>
      <c r="Q681" s="80"/>
      <c r="R681" s="80"/>
      <c r="S681" s="80"/>
      <c r="T681" s="103"/>
      <c r="U681" s="80"/>
      <c r="V681" s="80"/>
      <c r="W681" s="80"/>
      <c r="X681" s="107"/>
      <c r="Y681" s="107"/>
      <c r="Z681" s="80"/>
      <c r="AA681" s="108"/>
      <c r="AB681" s="109"/>
      <c r="AC681" s="107"/>
      <c r="AD681" s="107"/>
      <c r="AE681" s="107"/>
      <c r="AF681" s="107"/>
      <c r="AG681" s="107"/>
    </row>
    <row r="682" spans="1:33" ht="39" customHeight="1">
      <c r="A682" s="80">
        <v>311</v>
      </c>
      <c r="B682" s="101" t="s">
        <v>852</v>
      </c>
      <c r="C682" s="80">
        <v>0.5</v>
      </c>
      <c r="D682" s="101">
        <v>1560</v>
      </c>
      <c r="E682" s="80">
        <v>0.125</v>
      </c>
      <c r="F682" s="82">
        <f aca="true" t="shared" si="24" ref="F682:F707">E682/C682*100</f>
        <v>25</v>
      </c>
      <c r="G682" s="80">
        <v>0.125</v>
      </c>
      <c r="H682" s="82">
        <f aca="true" t="shared" si="25" ref="H682:H707">G682/C682*100</f>
        <v>25</v>
      </c>
      <c r="I682" s="80">
        <v>0.165</v>
      </c>
      <c r="J682" s="82">
        <f t="shared" si="23"/>
        <v>33</v>
      </c>
      <c r="K682" s="80"/>
      <c r="L682" s="101"/>
      <c r="M682" s="101"/>
      <c r="N682" s="80"/>
      <c r="O682" s="80"/>
      <c r="P682" s="80"/>
      <c r="Q682" s="80"/>
      <c r="R682" s="80"/>
      <c r="S682" s="80"/>
      <c r="T682" s="103"/>
      <c r="U682" s="80"/>
      <c r="V682" s="80"/>
      <c r="W682" s="80"/>
      <c r="X682" s="107"/>
      <c r="Y682" s="107"/>
      <c r="Z682" s="80"/>
      <c r="AA682" s="108"/>
      <c r="AB682" s="109"/>
      <c r="AC682" s="107"/>
      <c r="AD682" s="107"/>
      <c r="AE682" s="107"/>
      <c r="AF682" s="107"/>
      <c r="AG682" s="107"/>
    </row>
    <row r="683" spans="1:33" ht="38.25" customHeight="1">
      <c r="A683" s="80">
        <v>312</v>
      </c>
      <c r="B683" s="101" t="s">
        <v>853</v>
      </c>
      <c r="C683" s="80">
        <v>3.5</v>
      </c>
      <c r="D683" s="101">
        <v>25200</v>
      </c>
      <c r="E683" s="80">
        <v>0.875</v>
      </c>
      <c r="F683" s="82">
        <f t="shared" si="24"/>
        <v>25</v>
      </c>
      <c r="G683" s="80">
        <v>0.875</v>
      </c>
      <c r="H683" s="82">
        <f t="shared" si="25"/>
        <v>25</v>
      </c>
      <c r="I683" s="80">
        <v>1.155</v>
      </c>
      <c r="J683" s="82">
        <f t="shared" si="23"/>
        <v>33</v>
      </c>
      <c r="K683" s="80"/>
      <c r="L683" s="101"/>
      <c r="M683" s="101"/>
      <c r="N683" s="80"/>
      <c r="O683" s="80"/>
      <c r="P683" s="80"/>
      <c r="Q683" s="80"/>
      <c r="R683" s="80"/>
      <c r="S683" s="80"/>
      <c r="T683" s="103"/>
      <c r="U683" s="80"/>
      <c r="V683" s="80"/>
      <c r="W683" s="80"/>
      <c r="X683" s="107"/>
      <c r="Y683" s="107"/>
      <c r="Z683" s="80"/>
      <c r="AA683" s="108"/>
      <c r="AB683" s="109"/>
      <c r="AC683" s="107"/>
      <c r="AD683" s="107"/>
      <c r="AE683" s="107"/>
      <c r="AF683" s="107"/>
      <c r="AG683" s="107"/>
    </row>
    <row r="684" spans="1:33" ht="40.5" customHeight="1">
      <c r="A684" s="80">
        <v>313</v>
      </c>
      <c r="B684" s="101" t="s">
        <v>854</v>
      </c>
      <c r="C684" s="80">
        <v>1.425</v>
      </c>
      <c r="D684" s="101">
        <v>11400</v>
      </c>
      <c r="E684" s="80">
        <v>0.356</v>
      </c>
      <c r="F684" s="82">
        <f t="shared" si="24"/>
        <v>24.982456140350877</v>
      </c>
      <c r="G684" s="80">
        <v>0.356</v>
      </c>
      <c r="H684" s="82">
        <f t="shared" si="25"/>
        <v>24.982456140350877</v>
      </c>
      <c r="I684" s="80">
        <v>0.47025</v>
      </c>
      <c r="J684" s="82">
        <f t="shared" si="23"/>
        <v>33</v>
      </c>
      <c r="K684" s="80"/>
      <c r="L684" s="101"/>
      <c r="M684" s="101"/>
      <c r="N684" s="80"/>
      <c r="O684" s="80"/>
      <c r="P684" s="80"/>
      <c r="Q684" s="80"/>
      <c r="R684" s="80"/>
      <c r="S684" s="80"/>
      <c r="T684" s="103"/>
      <c r="U684" s="80"/>
      <c r="V684" s="80"/>
      <c r="W684" s="80"/>
      <c r="X684" s="107"/>
      <c r="Y684" s="107"/>
      <c r="Z684" s="80"/>
      <c r="AA684" s="108"/>
      <c r="AB684" s="109"/>
      <c r="AC684" s="107"/>
      <c r="AD684" s="107"/>
      <c r="AE684" s="107"/>
      <c r="AF684" s="107"/>
      <c r="AG684" s="107"/>
    </row>
    <row r="685" spans="1:33" ht="38.25">
      <c r="A685" s="80">
        <v>314</v>
      </c>
      <c r="B685" s="101" t="s">
        <v>855</v>
      </c>
      <c r="C685" s="80">
        <v>3.332</v>
      </c>
      <c r="D685" s="101">
        <v>39984</v>
      </c>
      <c r="E685" s="80">
        <v>0.833</v>
      </c>
      <c r="F685" s="82">
        <f t="shared" si="24"/>
        <v>25</v>
      </c>
      <c r="G685" s="80">
        <v>1.103</v>
      </c>
      <c r="H685" s="82">
        <f t="shared" si="25"/>
        <v>33.10324129651861</v>
      </c>
      <c r="I685" s="80">
        <v>1.0995599999999999</v>
      </c>
      <c r="J685" s="82">
        <f t="shared" si="23"/>
        <v>32.99999999999999</v>
      </c>
      <c r="K685" s="80"/>
      <c r="L685" s="101"/>
      <c r="M685" s="101"/>
      <c r="N685" s="80"/>
      <c r="O685" s="80"/>
      <c r="P685" s="80"/>
      <c r="Q685" s="80"/>
      <c r="R685" s="80"/>
      <c r="S685" s="80"/>
      <c r="T685" s="103"/>
      <c r="U685" s="80"/>
      <c r="V685" s="80"/>
      <c r="W685" s="80"/>
      <c r="X685" s="107"/>
      <c r="Y685" s="107"/>
      <c r="Z685" s="80"/>
      <c r="AA685" s="108"/>
      <c r="AB685" s="109"/>
      <c r="AC685" s="107"/>
      <c r="AD685" s="107"/>
      <c r="AE685" s="107"/>
      <c r="AF685" s="107"/>
      <c r="AG685" s="107"/>
    </row>
    <row r="686" spans="1:33" ht="38.25">
      <c r="A686" s="80">
        <v>315</v>
      </c>
      <c r="B686" s="101" t="s">
        <v>856</v>
      </c>
      <c r="C686" s="80">
        <v>0.73</v>
      </c>
      <c r="D686" s="101">
        <v>6599.2</v>
      </c>
      <c r="E686" s="80">
        <v>0.182</v>
      </c>
      <c r="F686" s="82">
        <f t="shared" si="24"/>
        <v>24.93150684931507</v>
      </c>
      <c r="G686" s="80">
        <v>0.182</v>
      </c>
      <c r="H686" s="82">
        <f t="shared" si="25"/>
        <v>24.93150684931507</v>
      </c>
      <c r="I686" s="80">
        <v>0.2409</v>
      </c>
      <c r="J686" s="82">
        <f t="shared" si="23"/>
        <v>33</v>
      </c>
      <c r="K686" s="80"/>
      <c r="L686" s="101"/>
      <c r="M686" s="101"/>
      <c r="N686" s="80"/>
      <c r="O686" s="80"/>
      <c r="P686" s="80"/>
      <c r="Q686" s="80"/>
      <c r="R686" s="80"/>
      <c r="S686" s="80"/>
      <c r="T686" s="103"/>
      <c r="U686" s="80"/>
      <c r="V686" s="80"/>
      <c r="W686" s="80"/>
      <c r="X686" s="107"/>
      <c r="Y686" s="107"/>
      <c r="Z686" s="80"/>
      <c r="AA686" s="108"/>
      <c r="AB686" s="109"/>
      <c r="AC686" s="107"/>
      <c r="AD686" s="107"/>
      <c r="AE686" s="107"/>
      <c r="AF686" s="107"/>
      <c r="AG686" s="107"/>
    </row>
    <row r="687" spans="1:168" s="31" customFormat="1" ht="25.5">
      <c r="A687" s="80">
        <v>316</v>
      </c>
      <c r="B687" s="101" t="s">
        <v>857</v>
      </c>
      <c r="C687" s="80">
        <v>3.732</v>
      </c>
      <c r="D687" s="101">
        <v>37170.72</v>
      </c>
      <c r="E687" s="80">
        <v>0.933</v>
      </c>
      <c r="F687" s="82">
        <f t="shared" si="24"/>
        <v>25</v>
      </c>
      <c r="G687" s="80">
        <v>0.933</v>
      </c>
      <c r="H687" s="82">
        <f t="shared" si="25"/>
        <v>25</v>
      </c>
      <c r="I687" s="80">
        <v>1.23156</v>
      </c>
      <c r="J687" s="82">
        <f t="shared" si="23"/>
        <v>32.99999999999999</v>
      </c>
      <c r="K687" s="80"/>
      <c r="L687" s="101"/>
      <c r="M687" s="101"/>
      <c r="N687" s="80"/>
      <c r="O687" s="80"/>
      <c r="P687" s="80"/>
      <c r="Q687" s="80"/>
      <c r="R687" s="80"/>
      <c r="S687" s="80"/>
      <c r="T687" s="103"/>
      <c r="U687" s="80"/>
      <c r="V687" s="80"/>
      <c r="W687" s="80"/>
      <c r="X687" s="107"/>
      <c r="Y687" s="107"/>
      <c r="Z687" s="80"/>
      <c r="AA687" s="108"/>
      <c r="AB687" s="109"/>
      <c r="AC687" s="107"/>
      <c r="AD687" s="107"/>
      <c r="AE687" s="107"/>
      <c r="AF687" s="107"/>
      <c r="AG687" s="107"/>
      <c r="AH687" s="34"/>
      <c r="AI687" s="124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  <c r="BK687" s="124"/>
      <c r="BL687" s="124"/>
      <c r="BM687" s="124"/>
      <c r="BN687" s="124"/>
      <c r="BO687" s="124"/>
      <c r="BP687" s="124"/>
      <c r="BQ687" s="124"/>
      <c r="BR687" s="124"/>
      <c r="BS687" s="124"/>
      <c r="BT687" s="124"/>
      <c r="BU687" s="124"/>
      <c r="BV687" s="124"/>
      <c r="BW687" s="124"/>
      <c r="BX687" s="124"/>
      <c r="BY687" s="124"/>
      <c r="BZ687" s="124"/>
      <c r="CA687" s="124"/>
      <c r="CB687" s="124"/>
      <c r="CC687" s="124"/>
      <c r="CD687" s="124"/>
      <c r="CE687" s="124"/>
      <c r="CF687" s="124"/>
      <c r="CG687" s="124"/>
      <c r="CH687" s="124"/>
      <c r="CI687" s="124"/>
      <c r="CJ687" s="124"/>
      <c r="CK687" s="124"/>
      <c r="CL687" s="124"/>
      <c r="CM687" s="124"/>
      <c r="CN687" s="124"/>
      <c r="CO687" s="124"/>
      <c r="CP687" s="124"/>
      <c r="CQ687" s="124"/>
      <c r="CR687" s="124"/>
      <c r="CS687" s="124"/>
      <c r="CT687" s="124"/>
      <c r="CU687" s="124"/>
      <c r="CV687" s="124"/>
      <c r="CW687" s="124"/>
      <c r="CX687" s="124"/>
      <c r="CY687" s="124"/>
      <c r="CZ687" s="124"/>
      <c r="DA687" s="124"/>
      <c r="DB687" s="124"/>
      <c r="DC687" s="124"/>
      <c r="DD687" s="124"/>
      <c r="DE687" s="124"/>
      <c r="DF687" s="124"/>
      <c r="DG687" s="124"/>
      <c r="DH687" s="124"/>
      <c r="DI687" s="124"/>
      <c r="DJ687" s="124"/>
      <c r="DK687" s="124"/>
      <c r="DL687" s="124"/>
      <c r="DM687" s="124"/>
      <c r="DN687" s="124"/>
      <c r="DO687" s="124"/>
      <c r="DP687" s="124"/>
      <c r="DQ687" s="124"/>
      <c r="DR687" s="124"/>
      <c r="DS687" s="124"/>
      <c r="DT687" s="124"/>
      <c r="DU687" s="124"/>
      <c r="DV687" s="124"/>
      <c r="DW687" s="124"/>
      <c r="DX687" s="124"/>
      <c r="DY687" s="124"/>
      <c r="DZ687" s="124"/>
      <c r="EA687" s="124"/>
      <c r="EB687" s="124"/>
      <c r="EC687" s="124"/>
      <c r="ED687" s="124"/>
      <c r="EE687" s="124"/>
      <c r="EF687" s="124"/>
      <c r="EG687" s="124"/>
      <c r="EH687" s="124"/>
      <c r="EI687" s="124"/>
      <c r="EJ687" s="124"/>
      <c r="EK687" s="124"/>
      <c r="EL687" s="124"/>
      <c r="EM687" s="124"/>
      <c r="EN687" s="124"/>
      <c r="EO687" s="124"/>
      <c r="EP687" s="124"/>
      <c r="EQ687" s="124"/>
      <c r="ER687" s="124"/>
      <c r="ES687" s="124"/>
      <c r="ET687" s="124"/>
      <c r="EU687" s="124"/>
      <c r="EV687" s="124"/>
      <c r="EW687" s="124"/>
      <c r="EX687" s="124"/>
      <c r="EY687" s="124"/>
      <c r="EZ687" s="124"/>
      <c r="FA687" s="124"/>
      <c r="FB687" s="124"/>
      <c r="FC687" s="124"/>
      <c r="FD687" s="124"/>
      <c r="FE687" s="124"/>
      <c r="FF687" s="124"/>
      <c r="FG687" s="124"/>
      <c r="FH687" s="124"/>
      <c r="FI687" s="124"/>
      <c r="FJ687" s="124"/>
      <c r="FK687" s="124"/>
      <c r="FL687" s="124"/>
    </row>
    <row r="688" spans="1:168" s="31" customFormat="1" ht="25.5">
      <c r="A688" s="80">
        <v>317</v>
      </c>
      <c r="B688" s="101" t="s">
        <v>858</v>
      </c>
      <c r="C688" s="80">
        <v>0.747</v>
      </c>
      <c r="D688" s="101">
        <v>5296.23</v>
      </c>
      <c r="E688" s="80">
        <v>0.186</v>
      </c>
      <c r="F688" s="82">
        <f t="shared" si="24"/>
        <v>24.899598393574294</v>
      </c>
      <c r="G688" s="80">
        <v>0.186</v>
      </c>
      <c r="H688" s="82">
        <f t="shared" si="25"/>
        <v>24.899598393574294</v>
      </c>
      <c r="I688" s="80">
        <v>0.24651</v>
      </c>
      <c r="J688" s="82">
        <f t="shared" si="23"/>
        <v>33</v>
      </c>
      <c r="K688" s="80"/>
      <c r="L688" s="101"/>
      <c r="M688" s="101"/>
      <c r="N688" s="80"/>
      <c r="O688" s="80"/>
      <c r="P688" s="80"/>
      <c r="Q688" s="80"/>
      <c r="R688" s="80"/>
      <c r="S688" s="80"/>
      <c r="T688" s="103"/>
      <c r="U688" s="80"/>
      <c r="V688" s="80"/>
      <c r="W688" s="80"/>
      <c r="X688" s="107"/>
      <c r="Y688" s="107"/>
      <c r="Z688" s="80"/>
      <c r="AA688" s="108"/>
      <c r="AB688" s="109"/>
      <c r="AC688" s="107"/>
      <c r="AD688" s="107"/>
      <c r="AE688" s="107"/>
      <c r="AF688" s="107"/>
      <c r="AG688" s="107"/>
      <c r="AH688" s="34"/>
      <c r="AI688" s="124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  <c r="BK688" s="124"/>
      <c r="BL688" s="124"/>
      <c r="BM688" s="124"/>
      <c r="BN688" s="124"/>
      <c r="BO688" s="124"/>
      <c r="BP688" s="124"/>
      <c r="BQ688" s="124"/>
      <c r="BR688" s="124"/>
      <c r="BS688" s="124"/>
      <c r="BT688" s="124"/>
      <c r="BU688" s="124"/>
      <c r="BV688" s="124"/>
      <c r="BW688" s="124"/>
      <c r="BX688" s="124"/>
      <c r="BY688" s="124"/>
      <c r="BZ688" s="124"/>
      <c r="CA688" s="124"/>
      <c r="CB688" s="124"/>
      <c r="CC688" s="124"/>
      <c r="CD688" s="124"/>
      <c r="CE688" s="124"/>
      <c r="CF688" s="124"/>
      <c r="CG688" s="124"/>
      <c r="CH688" s="124"/>
      <c r="CI688" s="124"/>
      <c r="CJ688" s="124"/>
      <c r="CK688" s="124"/>
      <c r="CL688" s="124"/>
      <c r="CM688" s="124"/>
      <c r="CN688" s="124"/>
      <c r="CO688" s="124"/>
      <c r="CP688" s="124"/>
      <c r="CQ688" s="124"/>
      <c r="CR688" s="124"/>
      <c r="CS688" s="124"/>
      <c r="CT688" s="124"/>
      <c r="CU688" s="124"/>
      <c r="CV688" s="124"/>
      <c r="CW688" s="124"/>
      <c r="CX688" s="124"/>
      <c r="CY688" s="124"/>
      <c r="CZ688" s="124"/>
      <c r="DA688" s="124"/>
      <c r="DB688" s="124"/>
      <c r="DC688" s="124"/>
      <c r="DD688" s="124"/>
      <c r="DE688" s="124"/>
      <c r="DF688" s="124"/>
      <c r="DG688" s="124"/>
      <c r="DH688" s="124"/>
      <c r="DI688" s="124"/>
      <c r="DJ688" s="124"/>
      <c r="DK688" s="124"/>
      <c r="DL688" s="124"/>
      <c r="DM688" s="124"/>
      <c r="DN688" s="124"/>
      <c r="DO688" s="124"/>
      <c r="DP688" s="124"/>
      <c r="DQ688" s="124"/>
      <c r="DR688" s="124"/>
      <c r="DS688" s="124"/>
      <c r="DT688" s="124"/>
      <c r="DU688" s="124"/>
      <c r="DV688" s="124"/>
      <c r="DW688" s="124"/>
      <c r="DX688" s="124"/>
      <c r="DY688" s="124"/>
      <c r="DZ688" s="124"/>
      <c r="EA688" s="124"/>
      <c r="EB688" s="124"/>
      <c r="EC688" s="124"/>
      <c r="ED688" s="124"/>
      <c r="EE688" s="124"/>
      <c r="EF688" s="124"/>
      <c r="EG688" s="124"/>
      <c r="EH688" s="124"/>
      <c r="EI688" s="124"/>
      <c r="EJ688" s="124"/>
      <c r="EK688" s="124"/>
      <c r="EL688" s="124"/>
      <c r="EM688" s="124"/>
      <c r="EN688" s="124"/>
      <c r="EO688" s="124"/>
      <c r="EP688" s="124"/>
      <c r="EQ688" s="124"/>
      <c r="ER688" s="124"/>
      <c r="ES688" s="124"/>
      <c r="ET688" s="124"/>
      <c r="EU688" s="124"/>
      <c r="EV688" s="124"/>
      <c r="EW688" s="124"/>
      <c r="EX688" s="124"/>
      <c r="EY688" s="124"/>
      <c r="EZ688" s="124"/>
      <c r="FA688" s="124"/>
      <c r="FB688" s="124"/>
      <c r="FC688" s="124"/>
      <c r="FD688" s="124"/>
      <c r="FE688" s="124"/>
      <c r="FF688" s="124"/>
      <c r="FG688" s="124"/>
      <c r="FH688" s="124"/>
      <c r="FI688" s="124"/>
      <c r="FJ688" s="124"/>
      <c r="FK688" s="124"/>
      <c r="FL688" s="124"/>
    </row>
    <row r="689" spans="1:168" s="31" customFormat="1" ht="38.25">
      <c r="A689" s="80">
        <v>318</v>
      </c>
      <c r="B689" s="101" t="s">
        <v>859</v>
      </c>
      <c r="C689" s="80">
        <v>1.46</v>
      </c>
      <c r="D689" s="101">
        <v>22250.4</v>
      </c>
      <c r="E689" s="80">
        <v>0.365</v>
      </c>
      <c r="F689" s="82">
        <f t="shared" si="24"/>
        <v>25</v>
      </c>
      <c r="G689" s="80">
        <v>0.365</v>
      </c>
      <c r="H689" s="82">
        <f t="shared" si="25"/>
        <v>25</v>
      </c>
      <c r="I689" s="80">
        <v>0.4818</v>
      </c>
      <c r="J689" s="82">
        <f t="shared" si="23"/>
        <v>33</v>
      </c>
      <c r="K689" s="80"/>
      <c r="L689" s="101"/>
      <c r="M689" s="101"/>
      <c r="N689" s="80"/>
      <c r="O689" s="80"/>
      <c r="P689" s="80"/>
      <c r="Q689" s="80"/>
      <c r="R689" s="80"/>
      <c r="S689" s="80"/>
      <c r="T689" s="103"/>
      <c r="U689" s="80"/>
      <c r="V689" s="80"/>
      <c r="W689" s="80"/>
      <c r="X689" s="107"/>
      <c r="Y689" s="107"/>
      <c r="Z689" s="80"/>
      <c r="AA689" s="108"/>
      <c r="AB689" s="109"/>
      <c r="AC689" s="107"/>
      <c r="AD689" s="107"/>
      <c r="AE689" s="107"/>
      <c r="AF689" s="107"/>
      <c r="AG689" s="107"/>
      <c r="AH689" s="3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  <c r="BK689" s="124"/>
      <c r="BL689" s="124"/>
      <c r="BM689" s="124"/>
      <c r="BN689" s="124"/>
      <c r="BO689" s="124"/>
      <c r="BP689" s="124"/>
      <c r="BQ689" s="124"/>
      <c r="BR689" s="124"/>
      <c r="BS689" s="124"/>
      <c r="BT689" s="124"/>
      <c r="BU689" s="124"/>
      <c r="BV689" s="124"/>
      <c r="BW689" s="124"/>
      <c r="BX689" s="124"/>
      <c r="BY689" s="124"/>
      <c r="BZ689" s="124"/>
      <c r="CA689" s="124"/>
      <c r="CB689" s="124"/>
      <c r="CC689" s="124"/>
      <c r="CD689" s="124"/>
      <c r="CE689" s="124"/>
      <c r="CF689" s="124"/>
      <c r="CG689" s="124"/>
      <c r="CH689" s="124"/>
      <c r="CI689" s="124"/>
      <c r="CJ689" s="124"/>
      <c r="CK689" s="124"/>
      <c r="CL689" s="124"/>
      <c r="CM689" s="124"/>
      <c r="CN689" s="124"/>
      <c r="CO689" s="124"/>
      <c r="CP689" s="124"/>
      <c r="CQ689" s="124"/>
      <c r="CR689" s="124"/>
      <c r="CS689" s="124"/>
      <c r="CT689" s="124"/>
      <c r="CU689" s="124"/>
      <c r="CV689" s="124"/>
      <c r="CW689" s="124"/>
      <c r="CX689" s="124"/>
      <c r="CY689" s="124"/>
      <c r="CZ689" s="124"/>
      <c r="DA689" s="124"/>
      <c r="DB689" s="124"/>
      <c r="DC689" s="124"/>
      <c r="DD689" s="124"/>
      <c r="DE689" s="124"/>
      <c r="DF689" s="124"/>
      <c r="DG689" s="124"/>
      <c r="DH689" s="124"/>
      <c r="DI689" s="124"/>
      <c r="DJ689" s="124"/>
      <c r="DK689" s="124"/>
      <c r="DL689" s="124"/>
      <c r="DM689" s="124"/>
      <c r="DN689" s="124"/>
      <c r="DO689" s="124"/>
      <c r="DP689" s="124"/>
      <c r="DQ689" s="124"/>
      <c r="DR689" s="124"/>
      <c r="DS689" s="124"/>
      <c r="DT689" s="124"/>
      <c r="DU689" s="124"/>
      <c r="DV689" s="124"/>
      <c r="DW689" s="124"/>
      <c r="DX689" s="124"/>
      <c r="DY689" s="124"/>
      <c r="DZ689" s="124"/>
      <c r="EA689" s="124"/>
      <c r="EB689" s="124"/>
      <c r="EC689" s="124"/>
      <c r="ED689" s="124"/>
      <c r="EE689" s="124"/>
      <c r="EF689" s="124"/>
      <c r="EG689" s="124"/>
      <c r="EH689" s="124"/>
      <c r="EI689" s="124"/>
      <c r="EJ689" s="124"/>
      <c r="EK689" s="124"/>
      <c r="EL689" s="124"/>
      <c r="EM689" s="124"/>
      <c r="EN689" s="124"/>
      <c r="EO689" s="124"/>
      <c r="EP689" s="124"/>
      <c r="EQ689" s="124"/>
      <c r="ER689" s="124"/>
      <c r="ES689" s="124"/>
      <c r="ET689" s="124"/>
      <c r="EU689" s="124"/>
      <c r="EV689" s="124"/>
      <c r="EW689" s="124"/>
      <c r="EX689" s="124"/>
      <c r="EY689" s="124"/>
      <c r="EZ689" s="124"/>
      <c r="FA689" s="124"/>
      <c r="FB689" s="124"/>
      <c r="FC689" s="124"/>
      <c r="FD689" s="124"/>
      <c r="FE689" s="124"/>
      <c r="FF689" s="124"/>
      <c r="FG689" s="124"/>
      <c r="FH689" s="124"/>
      <c r="FI689" s="124"/>
      <c r="FJ689" s="124"/>
      <c r="FK689" s="124"/>
      <c r="FL689" s="124"/>
    </row>
    <row r="690" spans="1:168" s="31" customFormat="1" ht="38.25">
      <c r="A690" s="80">
        <v>319</v>
      </c>
      <c r="B690" s="101" t="s">
        <v>860</v>
      </c>
      <c r="C690" s="80">
        <v>2.3</v>
      </c>
      <c r="D690" s="101">
        <v>39008</v>
      </c>
      <c r="E690" s="80">
        <v>0.575</v>
      </c>
      <c r="F690" s="82">
        <f t="shared" si="24"/>
        <v>25</v>
      </c>
      <c r="G690" s="80">
        <v>0.575</v>
      </c>
      <c r="H690" s="82">
        <f t="shared" si="25"/>
        <v>25</v>
      </c>
      <c r="I690" s="80">
        <v>0.7589999999999999</v>
      </c>
      <c r="J690" s="82">
        <f t="shared" si="23"/>
        <v>32.99999999999999</v>
      </c>
      <c r="K690" s="80"/>
      <c r="L690" s="101"/>
      <c r="M690" s="101"/>
      <c r="N690" s="80"/>
      <c r="O690" s="80"/>
      <c r="P690" s="80"/>
      <c r="Q690" s="80"/>
      <c r="R690" s="80"/>
      <c r="S690" s="80"/>
      <c r="T690" s="103"/>
      <c r="U690" s="80"/>
      <c r="V690" s="80"/>
      <c r="W690" s="80"/>
      <c r="X690" s="107"/>
      <c r="Y690" s="107"/>
      <c r="Z690" s="80"/>
      <c r="AA690" s="108"/>
      <c r="AB690" s="109"/>
      <c r="AC690" s="107"/>
      <c r="AD690" s="107"/>
      <c r="AE690" s="107"/>
      <c r="AF690" s="107"/>
      <c r="AG690" s="107"/>
      <c r="AH690" s="3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  <c r="BK690" s="124"/>
      <c r="BL690" s="124"/>
      <c r="BM690" s="124"/>
      <c r="BN690" s="124"/>
      <c r="BO690" s="124"/>
      <c r="BP690" s="124"/>
      <c r="BQ690" s="124"/>
      <c r="BR690" s="124"/>
      <c r="BS690" s="124"/>
      <c r="BT690" s="124"/>
      <c r="BU690" s="124"/>
      <c r="BV690" s="124"/>
      <c r="BW690" s="124"/>
      <c r="BX690" s="124"/>
      <c r="BY690" s="124"/>
      <c r="BZ690" s="124"/>
      <c r="CA690" s="124"/>
      <c r="CB690" s="124"/>
      <c r="CC690" s="124"/>
      <c r="CD690" s="124"/>
      <c r="CE690" s="124"/>
      <c r="CF690" s="124"/>
      <c r="CG690" s="124"/>
      <c r="CH690" s="124"/>
      <c r="CI690" s="124"/>
      <c r="CJ690" s="124"/>
      <c r="CK690" s="124"/>
      <c r="CL690" s="124"/>
      <c r="CM690" s="124"/>
      <c r="CN690" s="124"/>
      <c r="CO690" s="124"/>
      <c r="CP690" s="124"/>
      <c r="CQ690" s="124"/>
      <c r="CR690" s="124"/>
      <c r="CS690" s="124"/>
      <c r="CT690" s="124"/>
      <c r="CU690" s="124"/>
      <c r="CV690" s="124"/>
      <c r="CW690" s="124"/>
      <c r="CX690" s="124"/>
      <c r="CY690" s="124"/>
      <c r="CZ690" s="124"/>
      <c r="DA690" s="124"/>
      <c r="DB690" s="124"/>
      <c r="DC690" s="124"/>
      <c r="DD690" s="124"/>
      <c r="DE690" s="124"/>
      <c r="DF690" s="124"/>
      <c r="DG690" s="124"/>
      <c r="DH690" s="124"/>
      <c r="DI690" s="124"/>
      <c r="DJ690" s="124"/>
      <c r="DK690" s="124"/>
      <c r="DL690" s="124"/>
      <c r="DM690" s="124"/>
      <c r="DN690" s="124"/>
      <c r="DO690" s="124"/>
      <c r="DP690" s="124"/>
      <c r="DQ690" s="124"/>
      <c r="DR690" s="124"/>
      <c r="DS690" s="124"/>
      <c r="DT690" s="124"/>
      <c r="DU690" s="124"/>
      <c r="DV690" s="124"/>
      <c r="DW690" s="124"/>
      <c r="DX690" s="124"/>
      <c r="DY690" s="124"/>
      <c r="DZ690" s="124"/>
      <c r="EA690" s="124"/>
      <c r="EB690" s="124"/>
      <c r="EC690" s="124"/>
      <c r="ED690" s="124"/>
      <c r="EE690" s="124"/>
      <c r="EF690" s="124"/>
      <c r="EG690" s="124"/>
      <c r="EH690" s="124"/>
      <c r="EI690" s="124"/>
      <c r="EJ690" s="124"/>
      <c r="EK690" s="124"/>
      <c r="EL690" s="124"/>
      <c r="EM690" s="124"/>
      <c r="EN690" s="124"/>
      <c r="EO690" s="124"/>
      <c r="EP690" s="124"/>
      <c r="EQ690" s="124"/>
      <c r="ER690" s="124"/>
      <c r="ES690" s="124"/>
      <c r="ET690" s="124"/>
      <c r="EU690" s="124"/>
      <c r="EV690" s="124"/>
      <c r="EW690" s="124"/>
      <c r="EX690" s="124"/>
      <c r="EY690" s="124"/>
      <c r="EZ690" s="124"/>
      <c r="FA690" s="124"/>
      <c r="FB690" s="124"/>
      <c r="FC690" s="124"/>
      <c r="FD690" s="124"/>
      <c r="FE690" s="124"/>
      <c r="FF690" s="124"/>
      <c r="FG690" s="124"/>
      <c r="FH690" s="124"/>
      <c r="FI690" s="124"/>
      <c r="FJ690" s="124"/>
      <c r="FK690" s="124"/>
      <c r="FL690" s="124"/>
    </row>
    <row r="691" spans="1:168" s="31" customFormat="1" ht="25.5">
      <c r="A691" s="80">
        <v>320</v>
      </c>
      <c r="B691" s="101" t="s">
        <v>861</v>
      </c>
      <c r="C691" s="80">
        <v>1.504</v>
      </c>
      <c r="D691" s="101">
        <v>15822.08</v>
      </c>
      <c r="E691" s="80">
        <v>0.376</v>
      </c>
      <c r="F691" s="82">
        <f t="shared" si="24"/>
        <v>25</v>
      </c>
      <c r="G691" s="80">
        <v>0.376</v>
      </c>
      <c r="H691" s="82">
        <f t="shared" si="25"/>
        <v>25</v>
      </c>
      <c r="I691" s="80">
        <v>0.49632</v>
      </c>
      <c r="J691" s="82">
        <f aca="true" t="shared" si="26" ref="J691:J707">I691/C691*100</f>
        <v>33</v>
      </c>
      <c r="K691" s="80"/>
      <c r="L691" s="101"/>
      <c r="M691" s="101"/>
      <c r="N691" s="80"/>
      <c r="O691" s="80"/>
      <c r="P691" s="80"/>
      <c r="Q691" s="80"/>
      <c r="R691" s="80"/>
      <c r="S691" s="80"/>
      <c r="T691" s="103"/>
      <c r="U691" s="80"/>
      <c r="V691" s="80"/>
      <c r="W691" s="80"/>
      <c r="X691" s="107"/>
      <c r="Y691" s="107"/>
      <c r="Z691" s="80"/>
      <c r="AA691" s="108"/>
      <c r="AB691" s="109"/>
      <c r="AC691" s="107"/>
      <c r="AD691" s="107"/>
      <c r="AE691" s="107"/>
      <c r="AF691" s="107"/>
      <c r="AG691" s="107"/>
      <c r="AH691" s="34"/>
      <c r="AI691" s="124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  <c r="BK691" s="124"/>
      <c r="BL691" s="124"/>
      <c r="BM691" s="124"/>
      <c r="BN691" s="124"/>
      <c r="BO691" s="124"/>
      <c r="BP691" s="124"/>
      <c r="BQ691" s="124"/>
      <c r="BR691" s="124"/>
      <c r="BS691" s="124"/>
      <c r="BT691" s="124"/>
      <c r="BU691" s="124"/>
      <c r="BV691" s="124"/>
      <c r="BW691" s="124"/>
      <c r="BX691" s="124"/>
      <c r="BY691" s="124"/>
      <c r="BZ691" s="124"/>
      <c r="CA691" s="124"/>
      <c r="CB691" s="124"/>
      <c r="CC691" s="124"/>
      <c r="CD691" s="124"/>
      <c r="CE691" s="124"/>
      <c r="CF691" s="124"/>
      <c r="CG691" s="124"/>
      <c r="CH691" s="124"/>
      <c r="CI691" s="124"/>
      <c r="CJ691" s="124"/>
      <c r="CK691" s="124"/>
      <c r="CL691" s="124"/>
      <c r="CM691" s="124"/>
      <c r="CN691" s="124"/>
      <c r="CO691" s="124"/>
      <c r="CP691" s="124"/>
      <c r="CQ691" s="124"/>
      <c r="CR691" s="124"/>
      <c r="CS691" s="124"/>
      <c r="CT691" s="124"/>
      <c r="CU691" s="124"/>
      <c r="CV691" s="124"/>
      <c r="CW691" s="124"/>
      <c r="CX691" s="124"/>
      <c r="CY691" s="124"/>
      <c r="CZ691" s="124"/>
      <c r="DA691" s="124"/>
      <c r="DB691" s="124"/>
      <c r="DC691" s="124"/>
      <c r="DD691" s="124"/>
      <c r="DE691" s="124"/>
      <c r="DF691" s="124"/>
      <c r="DG691" s="124"/>
      <c r="DH691" s="124"/>
      <c r="DI691" s="124"/>
      <c r="DJ691" s="124"/>
      <c r="DK691" s="124"/>
      <c r="DL691" s="124"/>
      <c r="DM691" s="124"/>
      <c r="DN691" s="124"/>
      <c r="DO691" s="124"/>
      <c r="DP691" s="124"/>
      <c r="DQ691" s="124"/>
      <c r="DR691" s="124"/>
      <c r="DS691" s="124"/>
      <c r="DT691" s="124"/>
      <c r="DU691" s="124"/>
      <c r="DV691" s="124"/>
      <c r="DW691" s="124"/>
      <c r="DX691" s="124"/>
      <c r="DY691" s="124"/>
      <c r="DZ691" s="124"/>
      <c r="EA691" s="124"/>
      <c r="EB691" s="124"/>
      <c r="EC691" s="124"/>
      <c r="ED691" s="124"/>
      <c r="EE691" s="124"/>
      <c r="EF691" s="124"/>
      <c r="EG691" s="124"/>
      <c r="EH691" s="124"/>
      <c r="EI691" s="124"/>
      <c r="EJ691" s="124"/>
      <c r="EK691" s="124"/>
      <c r="EL691" s="124"/>
      <c r="EM691" s="124"/>
      <c r="EN691" s="124"/>
      <c r="EO691" s="124"/>
      <c r="EP691" s="124"/>
      <c r="EQ691" s="124"/>
      <c r="ER691" s="124"/>
      <c r="ES691" s="124"/>
      <c r="ET691" s="124"/>
      <c r="EU691" s="124"/>
      <c r="EV691" s="124"/>
      <c r="EW691" s="124"/>
      <c r="EX691" s="124"/>
      <c r="EY691" s="124"/>
      <c r="EZ691" s="124"/>
      <c r="FA691" s="124"/>
      <c r="FB691" s="124"/>
      <c r="FC691" s="124"/>
      <c r="FD691" s="124"/>
      <c r="FE691" s="124"/>
      <c r="FF691" s="124"/>
      <c r="FG691" s="124"/>
      <c r="FH691" s="124"/>
      <c r="FI691" s="124"/>
      <c r="FJ691" s="124"/>
      <c r="FK691" s="124"/>
      <c r="FL691" s="124"/>
    </row>
    <row r="692" spans="1:168" s="31" customFormat="1" ht="38.25">
      <c r="A692" s="80">
        <v>321</v>
      </c>
      <c r="B692" s="101" t="s">
        <v>862</v>
      </c>
      <c r="C692" s="80">
        <v>0.46</v>
      </c>
      <c r="D692" s="101">
        <v>5497</v>
      </c>
      <c r="E692" s="80">
        <v>0.115</v>
      </c>
      <c r="F692" s="82">
        <f t="shared" si="24"/>
        <v>25</v>
      </c>
      <c r="G692" s="80">
        <v>0.115</v>
      </c>
      <c r="H692" s="82">
        <f t="shared" si="25"/>
        <v>25</v>
      </c>
      <c r="I692" s="80">
        <v>0.15180000000000002</v>
      </c>
      <c r="J692" s="82">
        <f t="shared" si="26"/>
        <v>33</v>
      </c>
      <c r="K692" s="80"/>
      <c r="L692" s="101"/>
      <c r="M692" s="101"/>
      <c r="N692" s="80"/>
      <c r="O692" s="80"/>
      <c r="P692" s="80"/>
      <c r="Q692" s="80"/>
      <c r="R692" s="80"/>
      <c r="S692" s="80"/>
      <c r="T692" s="103"/>
      <c r="U692" s="80"/>
      <c r="V692" s="80"/>
      <c r="W692" s="80"/>
      <c r="X692" s="107"/>
      <c r="Y692" s="107"/>
      <c r="Z692" s="80"/>
      <c r="AA692" s="108"/>
      <c r="AB692" s="109"/>
      <c r="AC692" s="107"/>
      <c r="AD692" s="107"/>
      <c r="AE692" s="107"/>
      <c r="AF692" s="107"/>
      <c r="AG692" s="107"/>
      <c r="AH692" s="34"/>
      <c r="AI692" s="124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  <c r="BK692" s="124"/>
      <c r="BL692" s="124"/>
      <c r="BM692" s="124"/>
      <c r="BN692" s="124"/>
      <c r="BO692" s="124"/>
      <c r="BP692" s="124"/>
      <c r="BQ692" s="124"/>
      <c r="BR692" s="124"/>
      <c r="BS692" s="124"/>
      <c r="BT692" s="124"/>
      <c r="BU692" s="124"/>
      <c r="BV692" s="124"/>
      <c r="BW692" s="124"/>
      <c r="BX692" s="124"/>
      <c r="BY692" s="124"/>
      <c r="BZ692" s="124"/>
      <c r="CA692" s="124"/>
      <c r="CB692" s="124"/>
      <c r="CC692" s="124"/>
      <c r="CD692" s="124"/>
      <c r="CE692" s="124"/>
      <c r="CF692" s="124"/>
      <c r="CG692" s="124"/>
      <c r="CH692" s="124"/>
      <c r="CI692" s="124"/>
      <c r="CJ692" s="124"/>
      <c r="CK692" s="124"/>
      <c r="CL692" s="124"/>
      <c r="CM692" s="124"/>
      <c r="CN692" s="124"/>
      <c r="CO692" s="124"/>
      <c r="CP692" s="124"/>
      <c r="CQ692" s="124"/>
      <c r="CR692" s="124"/>
      <c r="CS692" s="124"/>
      <c r="CT692" s="124"/>
      <c r="CU692" s="124"/>
      <c r="CV692" s="124"/>
      <c r="CW692" s="124"/>
      <c r="CX692" s="124"/>
      <c r="CY692" s="124"/>
      <c r="CZ692" s="124"/>
      <c r="DA692" s="124"/>
      <c r="DB692" s="124"/>
      <c r="DC692" s="124"/>
      <c r="DD692" s="124"/>
      <c r="DE692" s="124"/>
      <c r="DF692" s="124"/>
      <c r="DG692" s="124"/>
      <c r="DH692" s="124"/>
      <c r="DI692" s="124"/>
      <c r="DJ692" s="124"/>
      <c r="DK692" s="124"/>
      <c r="DL692" s="124"/>
      <c r="DM692" s="124"/>
      <c r="DN692" s="124"/>
      <c r="DO692" s="124"/>
      <c r="DP692" s="124"/>
      <c r="DQ692" s="124"/>
      <c r="DR692" s="124"/>
      <c r="DS692" s="124"/>
      <c r="DT692" s="124"/>
      <c r="DU692" s="124"/>
      <c r="DV692" s="124"/>
      <c r="DW692" s="124"/>
      <c r="DX692" s="124"/>
      <c r="DY692" s="124"/>
      <c r="DZ692" s="124"/>
      <c r="EA692" s="124"/>
      <c r="EB692" s="124"/>
      <c r="EC692" s="124"/>
      <c r="ED692" s="124"/>
      <c r="EE692" s="124"/>
      <c r="EF692" s="124"/>
      <c r="EG692" s="124"/>
      <c r="EH692" s="124"/>
      <c r="EI692" s="124"/>
      <c r="EJ692" s="124"/>
      <c r="EK692" s="124"/>
      <c r="EL692" s="124"/>
      <c r="EM692" s="124"/>
      <c r="EN692" s="124"/>
      <c r="EO692" s="124"/>
      <c r="EP692" s="124"/>
      <c r="EQ692" s="124"/>
      <c r="ER692" s="124"/>
      <c r="ES692" s="124"/>
      <c r="ET692" s="124"/>
      <c r="EU692" s="124"/>
      <c r="EV692" s="124"/>
      <c r="EW692" s="124"/>
      <c r="EX692" s="124"/>
      <c r="EY692" s="124"/>
      <c r="EZ692" s="124"/>
      <c r="FA692" s="124"/>
      <c r="FB692" s="124"/>
      <c r="FC692" s="124"/>
      <c r="FD692" s="124"/>
      <c r="FE692" s="124"/>
      <c r="FF692" s="124"/>
      <c r="FG692" s="124"/>
      <c r="FH692" s="124"/>
      <c r="FI692" s="124"/>
      <c r="FJ692" s="124"/>
      <c r="FK692" s="124"/>
      <c r="FL692" s="124"/>
    </row>
    <row r="693" spans="1:33" ht="25.5">
      <c r="A693" s="80">
        <v>322</v>
      </c>
      <c r="B693" s="101" t="s">
        <v>863</v>
      </c>
      <c r="C693" s="80">
        <v>1.942</v>
      </c>
      <c r="D693" s="101">
        <v>16992.5</v>
      </c>
      <c r="E693" s="80">
        <v>0.485</v>
      </c>
      <c r="F693" s="82">
        <f t="shared" si="24"/>
        <v>24.97425334706488</v>
      </c>
      <c r="G693" s="80">
        <v>0.485</v>
      </c>
      <c r="H693" s="82">
        <f t="shared" si="25"/>
        <v>24.97425334706488</v>
      </c>
      <c r="I693" s="80">
        <v>0.64086</v>
      </c>
      <c r="J693" s="82">
        <f t="shared" si="26"/>
        <v>33</v>
      </c>
      <c r="K693" s="80"/>
      <c r="L693" s="101"/>
      <c r="M693" s="101"/>
      <c r="N693" s="80"/>
      <c r="O693" s="80"/>
      <c r="P693" s="80"/>
      <c r="Q693" s="80"/>
      <c r="R693" s="80"/>
      <c r="S693" s="80"/>
      <c r="T693" s="103"/>
      <c r="U693" s="80"/>
      <c r="V693" s="80"/>
      <c r="W693" s="80"/>
      <c r="X693" s="107"/>
      <c r="Y693" s="107"/>
      <c r="Z693" s="80"/>
      <c r="AA693" s="108"/>
      <c r="AB693" s="109"/>
      <c r="AC693" s="107"/>
      <c r="AD693" s="107"/>
      <c r="AE693" s="107"/>
      <c r="AF693" s="107"/>
      <c r="AG693" s="107"/>
    </row>
    <row r="694" spans="1:33" ht="25.5">
      <c r="A694" s="80">
        <v>323</v>
      </c>
      <c r="B694" s="101" t="s">
        <v>864</v>
      </c>
      <c r="C694" s="80">
        <v>0.532</v>
      </c>
      <c r="D694" s="101">
        <v>10054.8</v>
      </c>
      <c r="E694" s="80">
        <v>0.138</v>
      </c>
      <c r="F694" s="82">
        <f t="shared" si="24"/>
        <v>25.93984962406015</v>
      </c>
      <c r="G694" s="80">
        <v>0.138</v>
      </c>
      <c r="H694" s="82">
        <f t="shared" si="25"/>
        <v>25.93984962406015</v>
      </c>
      <c r="I694" s="80">
        <v>0.17556000000000002</v>
      </c>
      <c r="J694" s="82">
        <f t="shared" si="26"/>
        <v>33</v>
      </c>
      <c r="K694" s="80"/>
      <c r="L694" s="101"/>
      <c r="M694" s="101"/>
      <c r="N694" s="80"/>
      <c r="O694" s="80"/>
      <c r="P694" s="80"/>
      <c r="Q694" s="80"/>
      <c r="R694" s="80"/>
      <c r="S694" s="80"/>
      <c r="T694" s="103"/>
      <c r="U694" s="80"/>
      <c r="V694" s="80"/>
      <c r="W694" s="80"/>
      <c r="X694" s="107"/>
      <c r="Y694" s="107"/>
      <c r="Z694" s="80"/>
      <c r="AA694" s="108"/>
      <c r="AB694" s="109"/>
      <c r="AC694" s="107"/>
      <c r="AD694" s="107"/>
      <c r="AE694" s="107"/>
      <c r="AF694" s="107"/>
      <c r="AG694" s="107"/>
    </row>
    <row r="695" spans="1:33" ht="38.25">
      <c r="A695" s="80">
        <v>324</v>
      </c>
      <c r="B695" s="101" t="s">
        <v>865</v>
      </c>
      <c r="C695" s="80">
        <v>2.956</v>
      </c>
      <c r="D695" s="101">
        <v>44400</v>
      </c>
      <c r="E695" s="80">
        <v>0.768</v>
      </c>
      <c r="F695" s="82">
        <f t="shared" si="24"/>
        <v>25.98105548037889</v>
      </c>
      <c r="G695" s="80">
        <v>0.768</v>
      </c>
      <c r="H695" s="82">
        <f t="shared" si="25"/>
        <v>25.98105548037889</v>
      </c>
      <c r="I695" s="80">
        <v>0.97548</v>
      </c>
      <c r="J695" s="82">
        <f t="shared" si="26"/>
        <v>33</v>
      </c>
      <c r="K695" s="80"/>
      <c r="L695" s="101"/>
      <c r="M695" s="101"/>
      <c r="N695" s="80"/>
      <c r="O695" s="80"/>
      <c r="P695" s="80"/>
      <c r="Q695" s="80"/>
      <c r="R695" s="80"/>
      <c r="S695" s="80"/>
      <c r="T695" s="103"/>
      <c r="U695" s="80"/>
      <c r="V695" s="80"/>
      <c r="W695" s="80"/>
      <c r="X695" s="107"/>
      <c r="Y695" s="107"/>
      <c r="Z695" s="80"/>
      <c r="AA695" s="108"/>
      <c r="AB695" s="109"/>
      <c r="AC695" s="107"/>
      <c r="AD695" s="107"/>
      <c r="AE695" s="107"/>
      <c r="AF695" s="107"/>
      <c r="AG695" s="107"/>
    </row>
    <row r="696" spans="1:33" ht="28.5" customHeight="1">
      <c r="A696" s="80">
        <v>325</v>
      </c>
      <c r="B696" s="101" t="s">
        <v>866</v>
      </c>
      <c r="C696" s="80">
        <v>3.5</v>
      </c>
      <c r="D696" s="101">
        <v>35000</v>
      </c>
      <c r="E696" s="80">
        <v>0.91</v>
      </c>
      <c r="F696" s="82">
        <f t="shared" si="24"/>
        <v>26</v>
      </c>
      <c r="G696" s="80">
        <v>0.91</v>
      </c>
      <c r="H696" s="82">
        <f t="shared" si="25"/>
        <v>26</v>
      </c>
      <c r="I696" s="80">
        <v>1.155</v>
      </c>
      <c r="J696" s="82">
        <f t="shared" si="26"/>
        <v>33</v>
      </c>
      <c r="K696" s="80"/>
      <c r="L696" s="101"/>
      <c r="M696" s="101"/>
      <c r="N696" s="80"/>
      <c r="O696" s="80"/>
      <c r="P696" s="80"/>
      <c r="Q696" s="80"/>
      <c r="R696" s="80"/>
      <c r="S696" s="80"/>
      <c r="T696" s="103"/>
      <c r="U696" s="80"/>
      <c r="V696" s="80"/>
      <c r="W696" s="80"/>
      <c r="X696" s="80"/>
      <c r="Y696" s="80"/>
      <c r="Z696" s="80"/>
      <c r="AA696" s="105"/>
      <c r="AB696" s="106"/>
      <c r="AC696" s="80"/>
      <c r="AD696" s="80"/>
      <c r="AE696" s="80"/>
      <c r="AF696" s="80"/>
      <c r="AG696" s="80"/>
    </row>
    <row r="697" spans="1:33" ht="25.5">
      <c r="A697" s="80">
        <v>326</v>
      </c>
      <c r="B697" s="101" t="s">
        <v>867</v>
      </c>
      <c r="C697" s="80">
        <v>0.3</v>
      </c>
      <c r="D697" s="101">
        <v>1890</v>
      </c>
      <c r="E697" s="80">
        <v>0.078</v>
      </c>
      <c r="F697" s="82">
        <f t="shared" si="24"/>
        <v>26</v>
      </c>
      <c r="G697" s="80">
        <v>0.078</v>
      </c>
      <c r="H697" s="82">
        <f t="shared" si="25"/>
        <v>26</v>
      </c>
      <c r="I697" s="80">
        <v>0.099</v>
      </c>
      <c r="J697" s="82">
        <f t="shared" si="26"/>
        <v>33</v>
      </c>
      <c r="K697" s="80"/>
      <c r="L697" s="101"/>
      <c r="M697" s="101"/>
      <c r="N697" s="80"/>
      <c r="O697" s="80"/>
      <c r="P697" s="80"/>
      <c r="Q697" s="80"/>
      <c r="R697" s="80"/>
      <c r="S697" s="80"/>
      <c r="T697" s="103"/>
      <c r="U697" s="80"/>
      <c r="V697" s="80"/>
      <c r="W697" s="80"/>
      <c r="X697" s="80"/>
      <c r="Y697" s="80"/>
      <c r="Z697" s="80"/>
      <c r="AA697" s="105"/>
      <c r="AB697" s="106"/>
      <c r="AC697" s="80"/>
      <c r="AD697" s="80"/>
      <c r="AE697" s="80"/>
      <c r="AF697" s="80"/>
      <c r="AG697" s="80"/>
    </row>
    <row r="698" spans="1:33" ht="32.25" customHeight="1">
      <c r="A698" s="80">
        <v>327</v>
      </c>
      <c r="B698" s="101" t="s">
        <v>868</v>
      </c>
      <c r="C698" s="80">
        <v>1.24</v>
      </c>
      <c r="D698" s="101">
        <v>9176</v>
      </c>
      <c r="E698" s="80">
        <v>0.322</v>
      </c>
      <c r="F698" s="82">
        <f t="shared" si="24"/>
        <v>25.967741935483872</v>
      </c>
      <c r="G698" s="80">
        <v>0.322</v>
      </c>
      <c r="H698" s="82">
        <f t="shared" si="25"/>
        <v>25.967741935483872</v>
      </c>
      <c r="I698" s="80">
        <v>0.4092</v>
      </c>
      <c r="J698" s="82">
        <f t="shared" si="26"/>
        <v>33</v>
      </c>
      <c r="K698" s="80"/>
      <c r="L698" s="101"/>
      <c r="M698" s="101"/>
      <c r="N698" s="80"/>
      <c r="O698" s="80"/>
      <c r="P698" s="80"/>
      <c r="Q698" s="80"/>
      <c r="R698" s="80"/>
      <c r="S698" s="80"/>
      <c r="T698" s="103"/>
      <c r="U698" s="80"/>
      <c r="V698" s="80"/>
      <c r="W698" s="80"/>
      <c r="X698" s="80"/>
      <c r="Y698" s="80"/>
      <c r="Z698" s="80"/>
      <c r="AA698" s="105"/>
      <c r="AB698" s="106"/>
      <c r="AC698" s="80"/>
      <c r="AD698" s="80"/>
      <c r="AE698" s="80"/>
      <c r="AF698" s="80"/>
      <c r="AG698" s="80"/>
    </row>
    <row r="699" spans="1:33" ht="25.5">
      <c r="A699" s="80">
        <v>328</v>
      </c>
      <c r="B699" s="101" t="s">
        <v>869</v>
      </c>
      <c r="C699" s="80">
        <v>0.25</v>
      </c>
      <c r="D699" s="101">
        <v>1750</v>
      </c>
      <c r="E699" s="80">
        <v>0.062</v>
      </c>
      <c r="F699" s="82">
        <f t="shared" si="24"/>
        <v>24.8</v>
      </c>
      <c r="G699" s="80">
        <v>0.062</v>
      </c>
      <c r="H699" s="82">
        <f t="shared" si="25"/>
        <v>24.8</v>
      </c>
      <c r="I699" s="80">
        <v>0.0825</v>
      </c>
      <c r="J699" s="82">
        <f t="shared" si="26"/>
        <v>33</v>
      </c>
      <c r="K699" s="80"/>
      <c r="L699" s="101"/>
      <c r="M699" s="101"/>
      <c r="N699" s="80"/>
      <c r="O699" s="80"/>
      <c r="P699" s="80"/>
      <c r="Q699" s="80"/>
      <c r="R699" s="80"/>
      <c r="S699" s="80"/>
      <c r="T699" s="103"/>
      <c r="U699" s="80"/>
      <c r="V699" s="80"/>
      <c r="W699" s="80"/>
      <c r="X699" s="80"/>
      <c r="Y699" s="80"/>
      <c r="Z699" s="80"/>
      <c r="AA699" s="105"/>
      <c r="AB699" s="106"/>
      <c r="AC699" s="80"/>
      <c r="AD699" s="80"/>
      <c r="AE699" s="80"/>
      <c r="AF699" s="80"/>
      <c r="AG699" s="80"/>
    </row>
    <row r="700" spans="1:33" ht="38.25">
      <c r="A700" s="80">
        <v>329</v>
      </c>
      <c r="B700" s="101" t="s">
        <v>870</v>
      </c>
      <c r="C700" s="80">
        <v>0.55</v>
      </c>
      <c r="D700" s="101">
        <v>6050</v>
      </c>
      <c r="E700" s="80">
        <v>0.143</v>
      </c>
      <c r="F700" s="82">
        <f t="shared" si="24"/>
        <v>25.999999999999996</v>
      </c>
      <c r="G700" s="80">
        <v>0.143</v>
      </c>
      <c r="H700" s="82">
        <f t="shared" si="25"/>
        <v>25.999999999999996</v>
      </c>
      <c r="I700" s="80">
        <v>0.18150000000000002</v>
      </c>
      <c r="J700" s="82">
        <f t="shared" si="26"/>
        <v>33</v>
      </c>
      <c r="K700" s="80"/>
      <c r="L700" s="101"/>
      <c r="M700" s="101"/>
      <c r="N700" s="80"/>
      <c r="O700" s="80"/>
      <c r="P700" s="80"/>
      <c r="Q700" s="80"/>
      <c r="R700" s="80"/>
      <c r="S700" s="80"/>
      <c r="T700" s="103"/>
      <c r="U700" s="80"/>
      <c r="V700" s="80"/>
      <c r="W700" s="80"/>
      <c r="X700" s="80"/>
      <c r="Y700" s="80"/>
      <c r="Z700" s="80"/>
      <c r="AA700" s="105"/>
      <c r="AB700" s="106"/>
      <c r="AC700" s="80"/>
      <c r="AD700" s="80"/>
      <c r="AE700" s="80"/>
      <c r="AF700" s="80"/>
      <c r="AG700" s="80"/>
    </row>
    <row r="701" spans="1:33" ht="38.25">
      <c r="A701" s="80">
        <v>330</v>
      </c>
      <c r="B701" s="101" t="s">
        <v>871</v>
      </c>
      <c r="C701" s="80">
        <v>0.5</v>
      </c>
      <c r="D701" s="101">
        <v>3000</v>
      </c>
      <c r="E701" s="80">
        <v>0.13</v>
      </c>
      <c r="F701" s="82">
        <f t="shared" si="24"/>
        <v>26</v>
      </c>
      <c r="G701" s="80">
        <v>0.13</v>
      </c>
      <c r="H701" s="82">
        <f t="shared" si="25"/>
        <v>26</v>
      </c>
      <c r="I701" s="80">
        <v>0.165</v>
      </c>
      <c r="J701" s="82">
        <f t="shared" si="26"/>
        <v>33</v>
      </c>
      <c r="K701" s="80"/>
      <c r="L701" s="101"/>
      <c r="M701" s="101"/>
      <c r="N701" s="80"/>
      <c r="O701" s="80"/>
      <c r="P701" s="80"/>
      <c r="Q701" s="80"/>
      <c r="R701" s="80"/>
      <c r="S701" s="80"/>
      <c r="T701" s="103"/>
      <c r="U701" s="80"/>
      <c r="V701" s="80"/>
      <c r="W701" s="80"/>
      <c r="X701" s="80"/>
      <c r="Y701" s="80"/>
      <c r="Z701" s="80"/>
      <c r="AA701" s="105"/>
      <c r="AB701" s="106"/>
      <c r="AC701" s="80"/>
      <c r="AD701" s="80"/>
      <c r="AE701" s="80"/>
      <c r="AF701" s="80"/>
      <c r="AG701" s="80"/>
    </row>
    <row r="702" spans="1:33" ht="25.5">
      <c r="A702" s="80">
        <v>331</v>
      </c>
      <c r="B702" s="101" t="s">
        <v>872</v>
      </c>
      <c r="C702" s="80">
        <v>1.2</v>
      </c>
      <c r="D702" s="101">
        <v>17916</v>
      </c>
      <c r="E702" s="80">
        <v>0.312</v>
      </c>
      <c r="F702" s="82">
        <f t="shared" si="24"/>
        <v>26</v>
      </c>
      <c r="G702" s="80">
        <v>0.312</v>
      </c>
      <c r="H702" s="82">
        <f t="shared" si="25"/>
        <v>26</v>
      </c>
      <c r="I702" s="80">
        <v>0.396</v>
      </c>
      <c r="J702" s="82">
        <f t="shared" si="26"/>
        <v>33</v>
      </c>
      <c r="K702" s="80"/>
      <c r="L702" s="101"/>
      <c r="M702" s="101"/>
      <c r="N702" s="80"/>
      <c r="O702" s="80"/>
      <c r="P702" s="80"/>
      <c r="Q702" s="80"/>
      <c r="R702" s="80"/>
      <c r="S702" s="80"/>
      <c r="T702" s="103"/>
      <c r="U702" s="80"/>
      <c r="V702" s="80"/>
      <c r="W702" s="80"/>
      <c r="X702" s="80"/>
      <c r="Y702" s="80"/>
      <c r="Z702" s="80"/>
      <c r="AA702" s="105"/>
      <c r="AB702" s="106"/>
      <c r="AC702" s="80"/>
      <c r="AD702" s="80"/>
      <c r="AE702" s="80"/>
      <c r="AF702" s="80"/>
      <c r="AG702" s="80"/>
    </row>
    <row r="703" spans="1:33" ht="25.5">
      <c r="A703" s="80">
        <v>332</v>
      </c>
      <c r="B703" s="101" t="s">
        <v>873</v>
      </c>
      <c r="C703" s="80">
        <v>0.097</v>
      </c>
      <c r="D703" s="101">
        <v>1199.89</v>
      </c>
      <c r="E703" s="80">
        <v>0.025</v>
      </c>
      <c r="F703" s="82">
        <f t="shared" si="24"/>
        <v>25.773195876288664</v>
      </c>
      <c r="G703" s="80">
        <v>0.025</v>
      </c>
      <c r="H703" s="82">
        <f t="shared" si="25"/>
        <v>25.773195876288664</v>
      </c>
      <c r="I703" s="80">
        <v>0.032010000000000004</v>
      </c>
      <c r="J703" s="82">
        <f t="shared" si="26"/>
        <v>33</v>
      </c>
      <c r="K703" s="80"/>
      <c r="L703" s="101"/>
      <c r="M703" s="101"/>
      <c r="N703" s="80"/>
      <c r="O703" s="80"/>
      <c r="P703" s="80"/>
      <c r="Q703" s="80"/>
      <c r="R703" s="80"/>
      <c r="S703" s="80"/>
      <c r="T703" s="103"/>
      <c r="U703" s="80"/>
      <c r="V703" s="80"/>
      <c r="W703" s="80"/>
      <c r="X703" s="80"/>
      <c r="Y703" s="80"/>
      <c r="Z703" s="80"/>
      <c r="AA703" s="105"/>
      <c r="AB703" s="106"/>
      <c r="AC703" s="80"/>
      <c r="AD703" s="80"/>
      <c r="AE703" s="80"/>
      <c r="AF703" s="80"/>
      <c r="AG703" s="80"/>
    </row>
    <row r="704" spans="1:33" ht="25.5">
      <c r="A704" s="80">
        <v>333</v>
      </c>
      <c r="B704" s="101" t="s">
        <v>874</v>
      </c>
      <c r="C704" s="80">
        <v>0.092</v>
      </c>
      <c r="D704" s="101">
        <v>2219.04</v>
      </c>
      <c r="E704" s="80">
        <v>0.023</v>
      </c>
      <c r="F704" s="82">
        <f t="shared" si="24"/>
        <v>25</v>
      </c>
      <c r="G704" s="80">
        <v>0.023</v>
      </c>
      <c r="H704" s="82">
        <f t="shared" si="25"/>
        <v>25</v>
      </c>
      <c r="I704" s="80">
        <v>0.03036</v>
      </c>
      <c r="J704" s="82">
        <f t="shared" si="26"/>
        <v>33</v>
      </c>
      <c r="K704" s="80"/>
      <c r="L704" s="101"/>
      <c r="M704" s="101"/>
      <c r="N704" s="80"/>
      <c r="O704" s="80"/>
      <c r="P704" s="80"/>
      <c r="Q704" s="80"/>
      <c r="R704" s="80"/>
      <c r="S704" s="80"/>
      <c r="T704" s="103"/>
      <c r="U704" s="80"/>
      <c r="V704" s="80"/>
      <c r="W704" s="80"/>
      <c r="X704" s="80"/>
      <c r="Y704" s="80"/>
      <c r="Z704" s="80"/>
      <c r="AA704" s="105"/>
      <c r="AB704" s="106"/>
      <c r="AC704" s="80"/>
      <c r="AD704" s="80"/>
      <c r="AE704" s="80"/>
      <c r="AF704" s="80"/>
      <c r="AG704" s="80"/>
    </row>
    <row r="705" spans="1:33" ht="25.5">
      <c r="A705" s="80">
        <v>334</v>
      </c>
      <c r="B705" s="101" t="s">
        <v>875</v>
      </c>
      <c r="C705" s="80">
        <v>0.4</v>
      </c>
      <c r="D705" s="101">
        <v>9840</v>
      </c>
      <c r="E705" s="80">
        <v>0.108</v>
      </c>
      <c r="F705" s="82">
        <f t="shared" si="24"/>
        <v>26.999999999999996</v>
      </c>
      <c r="G705" s="80">
        <v>0.108</v>
      </c>
      <c r="H705" s="82">
        <f t="shared" si="25"/>
        <v>26.999999999999996</v>
      </c>
      <c r="I705" s="80">
        <v>0.132</v>
      </c>
      <c r="J705" s="82">
        <f t="shared" si="26"/>
        <v>33</v>
      </c>
      <c r="K705" s="80"/>
      <c r="L705" s="101"/>
      <c r="M705" s="101"/>
      <c r="N705" s="80"/>
      <c r="O705" s="80"/>
      <c r="P705" s="80"/>
      <c r="Q705" s="80"/>
      <c r="R705" s="80"/>
      <c r="S705" s="80"/>
      <c r="T705" s="103"/>
      <c r="U705" s="80"/>
      <c r="V705" s="80"/>
      <c r="W705" s="80"/>
      <c r="X705" s="80"/>
      <c r="Y705" s="80"/>
      <c r="Z705" s="80"/>
      <c r="AA705" s="105"/>
      <c r="AB705" s="106"/>
      <c r="AC705" s="80"/>
      <c r="AD705" s="80"/>
      <c r="AE705" s="80"/>
      <c r="AF705" s="80"/>
      <c r="AG705" s="80"/>
    </row>
    <row r="706" spans="1:33" ht="38.25">
      <c r="A706" s="80">
        <v>335</v>
      </c>
      <c r="B706" s="101" t="s">
        <v>876</v>
      </c>
      <c r="C706" s="80">
        <v>3.371</v>
      </c>
      <c r="D706" s="101">
        <v>50059.74</v>
      </c>
      <c r="E706" s="80">
        <v>0.864</v>
      </c>
      <c r="F706" s="82">
        <f t="shared" si="24"/>
        <v>25.630376742806288</v>
      </c>
      <c r="G706" s="80">
        <v>0.864</v>
      </c>
      <c r="H706" s="82">
        <f t="shared" si="25"/>
        <v>25.630376742806288</v>
      </c>
      <c r="I706" s="80">
        <v>1.11243</v>
      </c>
      <c r="J706" s="82">
        <f t="shared" si="26"/>
        <v>33</v>
      </c>
      <c r="K706" s="80"/>
      <c r="L706" s="101"/>
      <c r="M706" s="101"/>
      <c r="N706" s="80"/>
      <c r="O706" s="80"/>
      <c r="P706" s="80"/>
      <c r="Q706" s="80"/>
      <c r="R706" s="80"/>
      <c r="S706" s="80"/>
      <c r="T706" s="137"/>
      <c r="U706" s="80"/>
      <c r="V706" s="80"/>
      <c r="W706" s="80"/>
      <c r="X706" s="80"/>
      <c r="Y706" s="80"/>
      <c r="Z706" s="80"/>
      <c r="AA706" s="105"/>
      <c r="AB706" s="106"/>
      <c r="AC706" s="80"/>
      <c r="AD706" s="80"/>
      <c r="AE706" s="80"/>
      <c r="AF706" s="80"/>
      <c r="AG706" s="80"/>
    </row>
    <row r="707" spans="1:33" ht="25.5">
      <c r="A707" s="80">
        <v>336</v>
      </c>
      <c r="B707" s="101" t="s">
        <v>877</v>
      </c>
      <c r="C707" s="80">
        <v>0.9</v>
      </c>
      <c r="D707" s="101">
        <v>10458</v>
      </c>
      <c r="E707" s="80">
        <v>0.243</v>
      </c>
      <c r="F707" s="82">
        <f t="shared" si="24"/>
        <v>26.999999999999996</v>
      </c>
      <c r="G707" s="80">
        <v>0.281</v>
      </c>
      <c r="H707" s="82">
        <f t="shared" si="25"/>
        <v>31.222222222222225</v>
      </c>
      <c r="I707" s="80">
        <v>0.416</v>
      </c>
      <c r="J707" s="82">
        <f t="shared" si="26"/>
        <v>46.22222222222222</v>
      </c>
      <c r="K707" s="80"/>
      <c r="L707" s="101"/>
      <c r="M707" s="101"/>
      <c r="N707" s="80"/>
      <c r="O707" s="80"/>
      <c r="P707" s="80"/>
      <c r="Q707" s="80"/>
      <c r="R707" s="80"/>
      <c r="S707" s="80"/>
      <c r="T707" s="103"/>
      <c r="U707" s="80"/>
      <c r="V707" s="80"/>
      <c r="W707" s="80"/>
      <c r="X707" s="80"/>
      <c r="Y707" s="80"/>
      <c r="Z707" s="80"/>
      <c r="AA707" s="105"/>
      <c r="AB707" s="106"/>
      <c r="AC707" s="80"/>
      <c r="AD707" s="80"/>
      <c r="AE707" s="80"/>
      <c r="AF707" s="80"/>
      <c r="AG707" s="80"/>
    </row>
    <row r="708" spans="1:33" ht="25.5">
      <c r="A708" s="138">
        <v>337</v>
      </c>
      <c r="B708" s="139" t="s">
        <v>878</v>
      </c>
      <c r="C708" s="140">
        <f>SUM(C178:C707)</f>
        <v>619.9995000000002</v>
      </c>
      <c r="D708" s="140">
        <f>SUM(D178:D707)</f>
        <v>7463282.810000002</v>
      </c>
      <c r="E708" s="141">
        <f>SUM(E178:E707)</f>
        <v>173.60000000000008</v>
      </c>
      <c r="F708" s="142">
        <v>28</v>
      </c>
      <c r="G708" s="140">
        <f>SUM(G178:G707)</f>
        <v>273.49960000000016</v>
      </c>
      <c r="H708" s="142">
        <v>44</v>
      </c>
      <c r="I708" s="143">
        <f>C708*J708/100</f>
        <v>322.3997400000001</v>
      </c>
      <c r="J708" s="143">
        <v>52</v>
      </c>
      <c r="K708" s="112"/>
      <c r="L708" s="112"/>
      <c r="M708" s="112"/>
      <c r="N708" s="112"/>
      <c r="O708" s="112"/>
      <c r="P708" s="92"/>
      <c r="Q708" s="112"/>
      <c r="R708" s="112"/>
      <c r="S708" s="112"/>
      <c r="T708" s="144">
        <f>SUM(T178:T707)</f>
        <v>700.0000000000001</v>
      </c>
      <c r="U708" s="144"/>
      <c r="V708" s="145"/>
      <c r="W708" s="112"/>
      <c r="X708" s="112"/>
      <c r="Y708" s="112"/>
      <c r="Z708" s="92"/>
      <c r="AA708" s="113"/>
      <c r="AB708" s="114" t="s">
        <v>391</v>
      </c>
      <c r="AC708" s="113">
        <f>SUM(AC178:AC707)</f>
        <v>699.9997288200001</v>
      </c>
      <c r="AD708" s="112"/>
      <c r="AE708" s="112"/>
      <c r="AF708" s="112"/>
      <c r="AG708" s="112"/>
    </row>
    <row r="709" spans="1:33" ht="38.25" customHeight="1">
      <c r="A709" s="138"/>
      <c r="B709" s="139" t="s">
        <v>1145</v>
      </c>
      <c r="C709" s="140">
        <f>C708+C169+C40</f>
        <v>2310.5995000000003</v>
      </c>
      <c r="D709" s="140">
        <f>D708+D169+D40</f>
        <v>22687535.636</v>
      </c>
      <c r="E709" s="140">
        <f>E708+E169+E40</f>
        <v>983.7750000000001</v>
      </c>
      <c r="F709" s="404">
        <f>E709*100/C709</f>
        <v>42.57661269293965</v>
      </c>
      <c r="G709" s="140">
        <f>G708+G169+G40</f>
        <v>1212.9006000000002</v>
      </c>
      <c r="H709" s="404">
        <f>G709/C709*100</f>
        <v>52.49289632409252</v>
      </c>
      <c r="I709" s="140">
        <f>I708+I169+I40</f>
        <v>1357.8847400000002</v>
      </c>
      <c r="J709" s="404">
        <f>I709/C709*100</f>
        <v>58.767637576308665</v>
      </c>
      <c r="K709" s="112"/>
      <c r="L709" s="112"/>
      <c r="M709" s="112"/>
      <c r="N709" s="112"/>
      <c r="O709" s="112"/>
      <c r="P709" s="92"/>
      <c r="Q709" s="112"/>
      <c r="R709" s="112"/>
      <c r="S709" s="112"/>
      <c r="T709" s="146"/>
      <c r="U709" s="144"/>
      <c r="V709" s="145"/>
      <c r="W709" s="112"/>
      <c r="X709" s="112"/>
      <c r="Y709" s="112"/>
      <c r="Z709" s="92"/>
      <c r="AA709" s="113"/>
      <c r="AB709" s="114"/>
      <c r="AC709" s="115"/>
      <c r="AD709" s="112"/>
      <c r="AE709" s="112"/>
      <c r="AF709" s="112"/>
      <c r="AG709" s="112"/>
    </row>
    <row r="710" spans="1:33" ht="25.5">
      <c r="A710" s="391" t="s">
        <v>878</v>
      </c>
      <c r="B710" s="391"/>
      <c r="C710" s="391"/>
      <c r="D710" s="391"/>
      <c r="E710" s="391"/>
      <c r="F710" s="391"/>
      <c r="G710" s="391"/>
      <c r="H710" s="391"/>
      <c r="I710" s="391"/>
      <c r="J710" s="391"/>
      <c r="K710" s="391"/>
      <c r="L710" s="391"/>
      <c r="M710" s="391"/>
      <c r="N710" s="391"/>
      <c r="O710" s="391"/>
      <c r="P710" s="149" t="s">
        <v>879</v>
      </c>
      <c r="Q710" s="150" t="s">
        <v>397</v>
      </c>
      <c r="R710" s="151">
        <f>R441+R442+R443+R444+R446+R447+R448+R449+R450+R451+R452+R453+R454+R455+R456+R457+R458+R459+R460+R461+R462+R463+R464+R465+R466+R467+R468+R469+R470+R471+R472+R473+R474+R475+R476+R477+R478+R479+R480+R498+R499+R500+R502</f>
        <v>55.169999999999995</v>
      </c>
      <c r="S710" s="151"/>
      <c r="T710" s="152">
        <f>T441+T442+T443+T444+T446+T447+T448+T449+T450+T451+T452+T453+T454+T455+T456+T457+T458+T459+T460+T461+T462+T463+T464+T465+T466+T467+T468+T469+T470+T471+T472+T473+T474+T475+T476+T477+T478+T479+T480+T498+T499+T500+T502</f>
        <v>61.4701</v>
      </c>
      <c r="U710" s="153"/>
      <c r="V710" s="393">
        <f>T710+T711+T712+T713+T714+T715</f>
        <v>700</v>
      </c>
      <c r="W710" s="393"/>
      <c r="X710" s="151"/>
      <c r="Y710" s="150" t="s">
        <v>879</v>
      </c>
      <c r="Z710" s="150" t="s">
        <v>397</v>
      </c>
      <c r="AA710" s="152">
        <f>AA218+AA414+AA436+AA488+AA494+AA495+AA530+AA657</f>
        <v>15.25</v>
      </c>
      <c r="AB710" s="154"/>
      <c r="AC710" s="152">
        <f>AC218+AC414+AC436+AC488+AC494+AC495+AC530+AC657</f>
        <v>39.38522882</v>
      </c>
      <c r="AD710" s="151"/>
      <c r="AE710" s="348">
        <f>AC710+AC711+AC712+AC713+AC714+AC715</f>
        <v>699.99972882</v>
      </c>
      <c r="AF710" s="349"/>
      <c r="AG710" s="383"/>
    </row>
    <row r="711" spans="1:33" ht="51">
      <c r="A711" s="392"/>
      <c r="B711" s="392"/>
      <c r="C711" s="392"/>
      <c r="D711" s="392"/>
      <c r="E711" s="392"/>
      <c r="F711" s="392"/>
      <c r="G711" s="392"/>
      <c r="H711" s="392"/>
      <c r="I711" s="392"/>
      <c r="J711" s="392"/>
      <c r="K711" s="392"/>
      <c r="L711" s="392"/>
      <c r="M711" s="392"/>
      <c r="N711" s="392"/>
      <c r="O711" s="392"/>
      <c r="P711" s="75" t="s">
        <v>74</v>
      </c>
      <c r="Q711" s="155" t="s">
        <v>397</v>
      </c>
      <c r="R711" s="156">
        <f>R486+R484+R482+R380+R321+R278+R249+R223+R210+R200+R193+R188+R183</f>
        <v>95.57999999999998</v>
      </c>
      <c r="S711" s="76">
        <f>S486+S484+S380+S321+S278+S249+S223+S210+S200+S193+S188+S183+S482</f>
        <v>573452</v>
      </c>
      <c r="T711" s="157">
        <f>T486+T484+T482+T380+T321+T278+T249+T223+T210+T200+T193+T188+T183</f>
        <v>500.5298000000001</v>
      </c>
      <c r="U711" s="76"/>
      <c r="V711" s="394"/>
      <c r="W711" s="394"/>
      <c r="X711" s="156"/>
      <c r="Y711" s="155" t="s">
        <v>776</v>
      </c>
      <c r="Z711" s="155" t="s">
        <v>397</v>
      </c>
      <c r="AA711" s="157">
        <f>AA223+AA239+AA282+AA321+AA489+AA491+AA497</f>
        <v>111.57166666666666</v>
      </c>
      <c r="AB711" s="158">
        <f>AB223+AB239+AB282+AB321+AB489+AB491+AB497</f>
        <v>669430</v>
      </c>
      <c r="AC711" s="157">
        <f>AC223+AC239+AC282+AC321+AC489+AC491+AC497</f>
        <v>535.544</v>
      </c>
      <c r="AD711" s="156"/>
      <c r="AE711" s="350"/>
      <c r="AF711" s="350"/>
      <c r="AG711" s="384"/>
    </row>
    <row r="712" spans="1:33" ht="51">
      <c r="A712" s="392"/>
      <c r="B712" s="392"/>
      <c r="C712" s="392"/>
      <c r="D712" s="392"/>
      <c r="E712" s="392"/>
      <c r="F712" s="392"/>
      <c r="G712" s="392"/>
      <c r="H712" s="392"/>
      <c r="I712" s="392"/>
      <c r="J712" s="392"/>
      <c r="K712" s="392"/>
      <c r="L712" s="392"/>
      <c r="M712" s="392"/>
      <c r="N712" s="392"/>
      <c r="O712" s="392"/>
      <c r="P712" s="75" t="s">
        <v>882</v>
      </c>
      <c r="Q712" s="155" t="s">
        <v>165</v>
      </c>
      <c r="R712" s="156">
        <f>R179+R180+R181+R185+R186+R190+R191+R195+R196+R197+R201+R203+R207+R208+R211+R213+R218+R219+R220+R224+R226+R228+R230+R231+R235+R238+R240+R242+R246+R247+R250+R252+R255+R258+R261+R263+R266+R268+R269+R274+R275+R279+R283+R285+R288+R290+R293+R295+R301+R302+R305+R307+R310+R313+R315+R318+R319+R322+R325+R329+R331+R334+R337+R340+R342+R346+R348+R350+R352+R354+R358+R361+R362+R365+R368+R370+R372+R375+R381+R384+R386+R391+R395+R398+R399+R401+R403+R405+R406</f>
        <v>1611</v>
      </c>
      <c r="S712" s="156"/>
      <c r="T712" s="157">
        <f>T179+T180+T181+T185+T186+T190+T191+T195+T196+T197+T201+T203+T207+T208+T211+T213+T218+T219+T220+T224+T226+T228+T230+T231+T235+T238+T240+T242+T246+T247+T250+T252+T255+T258+T261+T263+T266+T268+T269+T274+T275+T279+T283+T285+T288+T290+T293+T295+T301+T302+T305+T307+T310+T313+T315+T318+T319+T322+T325+T329+T331+T334+T337+T340+T342+T346+T348+T350+T352+T354+T358+T361+T362+T365+T368+T370+T372+T375+T381+T384+T386+T391+T395+T398+T399+T401+T403+T405+T406</f>
        <v>61.50029999999999</v>
      </c>
      <c r="U712" s="76"/>
      <c r="V712" s="394"/>
      <c r="W712" s="394"/>
      <c r="X712" s="156"/>
      <c r="Y712" s="159" t="s">
        <v>777</v>
      </c>
      <c r="Z712" s="159" t="s">
        <v>778</v>
      </c>
      <c r="AA712" s="160">
        <f>AA454</f>
        <v>1.7833333333333334</v>
      </c>
      <c r="AB712" s="161">
        <f>AB454</f>
        <v>10700</v>
      </c>
      <c r="AC712" s="162">
        <f>AC454</f>
        <v>67.1425</v>
      </c>
      <c r="AD712" s="163"/>
      <c r="AE712" s="350"/>
      <c r="AF712" s="350"/>
      <c r="AG712" s="384"/>
    </row>
    <row r="713" spans="1:33" ht="63.75">
      <c r="A713" s="392"/>
      <c r="B713" s="392"/>
      <c r="C713" s="392"/>
      <c r="D713" s="392"/>
      <c r="E713" s="392"/>
      <c r="F713" s="392"/>
      <c r="G713" s="392"/>
      <c r="H713" s="392"/>
      <c r="I713" s="392"/>
      <c r="J713" s="392"/>
      <c r="K713" s="392"/>
      <c r="L713" s="392"/>
      <c r="M713" s="392"/>
      <c r="N713" s="392"/>
      <c r="O713" s="392"/>
      <c r="P713" s="75" t="s">
        <v>883</v>
      </c>
      <c r="Q713" s="155" t="s">
        <v>165</v>
      </c>
      <c r="R713" s="156">
        <f>R182+R187+R192+R199+R198+R204+R205+R209+R214+R216+R221+R227+R232+R234+R237+R239+R244+R248+R253+R254+R259+R265+R271+R272+R276+R277+R282+R286+R287+R291+R292+R296+R298+R299+R304+R308+R309+R312+R316+R320+R324+R328+R333+R336+R339+R343+R345+R349+R351+R355+R356+R374+R378+R379+R383+R388+R402+R407</f>
        <v>138</v>
      </c>
      <c r="S713" s="156"/>
      <c r="T713" s="157">
        <f>T182+T187+T192+T199+T198+T204+T205+T209+T214+T216+T221+T227+T232+T234+T237+T239+T244+T248+T253+T254+T259+T265+T271+T272+T276+T277+T282+T286+T287+T291+T292+T296+T298+T299+T304+T308+T309+T312+T316+T320+T324+T328+T333+T336+T339+T343+T345+T349+T351+T355+T356+T374+T378+T379+T383+T388+T402+T407</f>
        <v>13.507400000000004</v>
      </c>
      <c r="U713" s="76"/>
      <c r="V713" s="394"/>
      <c r="W713" s="394"/>
      <c r="X713" s="156"/>
      <c r="Y713" s="155" t="s">
        <v>883</v>
      </c>
      <c r="Z713" s="155" t="s">
        <v>165</v>
      </c>
      <c r="AA713" s="157">
        <f>AA206+AA246+AA304+AA313+AA391+AA395+AA408+AA409+AA410+AA412+AA413+AA415+AA416+AA417+AA418+AA419+AA420+AA421+AA422+AA423+AA424+AA425+AA426+AA427+AA428+AA429+AA430+AA431+AA432+AA433+AA434+AA435+AA437+AA438+AA439+AA440+AA481+AA487+AA516+AA591+AA607</f>
        <v>54</v>
      </c>
      <c r="AB713" s="157"/>
      <c r="AC713" s="157">
        <f>AC206+AC246+AC304+AC313+AC391+AC395+AC408+AC409+AC410+AC412+AC413+AC415+AC416+AC417+AC418+AC419+AC420+AC421+AC422+AC423+AC424+AC425+AC426+AC427+AC428+AC429+AC430+AC431+AC432+AC433+AC434+AC435+AC437+AC438+AC439+AC440+AC481+AC487+AC516+AC591+AC607</f>
        <v>20.800000000000008</v>
      </c>
      <c r="AD713" s="156"/>
      <c r="AE713" s="350"/>
      <c r="AF713" s="350"/>
      <c r="AG713" s="384"/>
    </row>
    <row r="714" spans="1:33" ht="38.25">
      <c r="A714" s="392"/>
      <c r="B714" s="392"/>
      <c r="C714" s="392"/>
      <c r="D714" s="392"/>
      <c r="E714" s="392"/>
      <c r="F714" s="392"/>
      <c r="G714" s="392"/>
      <c r="H714" s="392"/>
      <c r="I714" s="392"/>
      <c r="J714" s="392"/>
      <c r="K714" s="392"/>
      <c r="L714" s="392"/>
      <c r="M714" s="392"/>
      <c r="N714" s="392"/>
      <c r="O714" s="392"/>
      <c r="P714" s="75" t="s">
        <v>783</v>
      </c>
      <c r="Q714" s="155" t="s">
        <v>165</v>
      </c>
      <c r="R714" s="156">
        <f>R222+R260</f>
        <v>254</v>
      </c>
      <c r="S714" s="156"/>
      <c r="T714" s="157">
        <f>T222+T260</f>
        <v>0.9093</v>
      </c>
      <c r="U714" s="76"/>
      <c r="V714" s="394"/>
      <c r="W714" s="394"/>
      <c r="X714" s="156"/>
      <c r="Y714" s="155" t="s">
        <v>782</v>
      </c>
      <c r="Z714" s="155" t="s">
        <v>1101</v>
      </c>
      <c r="AA714" s="157">
        <f>AA178+AA184+AA189+AA200+AA201+AA219+AA226+AA228+AA245+AA299+AA305+AA315+AA339+AA397+AA411+AA482</f>
        <v>4000</v>
      </c>
      <c r="AB714" s="158"/>
      <c r="AC714" s="157">
        <f>AC178+AC184+AC189+AC200+AC201+AC219+AC226+AC228+AC245+AC299+AC305+AC315+AC339+AC397+AC411+AC482</f>
        <v>16</v>
      </c>
      <c r="AD714" s="156"/>
      <c r="AE714" s="350"/>
      <c r="AF714" s="350"/>
      <c r="AG714" s="384"/>
    </row>
    <row r="715" spans="1:33" ht="51">
      <c r="A715" s="392"/>
      <c r="B715" s="392"/>
      <c r="C715" s="392"/>
      <c r="D715" s="392"/>
      <c r="E715" s="392"/>
      <c r="F715" s="392"/>
      <c r="G715" s="392"/>
      <c r="H715" s="392"/>
      <c r="I715" s="392"/>
      <c r="J715" s="392"/>
      <c r="K715" s="392"/>
      <c r="L715" s="392"/>
      <c r="M715" s="392"/>
      <c r="N715" s="392"/>
      <c r="O715" s="392"/>
      <c r="P715" s="75" t="s">
        <v>1126</v>
      </c>
      <c r="Q715" s="155" t="s">
        <v>324</v>
      </c>
      <c r="R715" s="156">
        <f>R178+R184+R189+R194+R206+R215+R217+R233+R243+R245+R257+R264+R270+R273+R281+R297+R303+R317+R327+R332+R344+R360+R364+R366+R373+R377+R387+R393+R397+R412+R419+R420+R425+R428+R433+R434+R435+R439+R445+R481+R483+R485+R487+R490+R491+R493+R495+R517+R573+R604+R676</f>
        <v>94873</v>
      </c>
      <c r="S715" s="156"/>
      <c r="T715" s="157">
        <f>T178+T184+T189+T194+T206+T215+T217+T233+T243+T245+T257+T264+T270+T273+T281+T297+T303+T317+T327+T332+T344+T360+T364+T366+T373+T377+T387+T393+T397+T412+T419+T420+T425+T428+T433+T434+T435+T439+T445+T481+T483+T485+T487+T490+T491+T493+T495+T517+T573+T604+T676</f>
        <v>62.0831</v>
      </c>
      <c r="U715" s="76"/>
      <c r="V715" s="394"/>
      <c r="W715" s="394"/>
      <c r="X715" s="156"/>
      <c r="Y715" s="155" t="s">
        <v>1126</v>
      </c>
      <c r="Z715" s="155" t="s">
        <v>324</v>
      </c>
      <c r="AA715" s="157">
        <f>AA217+AA238+AA281+AA320+AA490+AA492+AA496</f>
        <v>26410</v>
      </c>
      <c r="AB715" s="158"/>
      <c r="AC715" s="157">
        <f>AC217+AC238+AC281+AC320+AC490+AC492+AC496</f>
        <v>21.128</v>
      </c>
      <c r="AD715" s="156"/>
      <c r="AE715" s="350"/>
      <c r="AF715" s="350"/>
      <c r="AG715" s="385"/>
    </row>
    <row r="716" spans="1:33" ht="12.75">
      <c r="A716" s="371"/>
      <c r="B716" s="372"/>
      <c r="C716" s="372"/>
      <c r="D716" s="372"/>
      <c r="E716" s="372"/>
      <c r="F716" s="372"/>
      <c r="G716" s="372"/>
      <c r="H716" s="372"/>
      <c r="I716" s="372"/>
      <c r="J716" s="372"/>
      <c r="K716" s="372"/>
      <c r="L716" s="372"/>
      <c r="M716" s="372"/>
      <c r="N716" s="372"/>
      <c r="O716" s="372"/>
      <c r="P716" s="372"/>
      <c r="Q716" s="372"/>
      <c r="R716" s="372"/>
      <c r="S716" s="372"/>
      <c r="T716" s="372"/>
      <c r="U716" s="372"/>
      <c r="V716" s="372"/>
      <c r="W716" s="372"/>
      <c r="X716" s="372"/>
      <c r="Y716" s="372"/>
      <c r="Z716" s="372"/>
      <c r="AA716" s="372"/>
      <c r="AB716" s="372"/>
      <c r="AC716" s="372"/>
      <c r="AD716" s="372"/>
      <c r="AE716" s="372"/>
      <c r="AF716" s="372"/>
      <c r="AG716" s="373"/>
    </row>
    <row r="717" spans="1:33" ht="38.25">
      <c r="A717" s="389" t="s">
        <v>1117</v>
      </c>
      <c r="B717" s="389"/>
      <c r="C717" s="389"/>
      <c r="D717" s="389"/>
      <c r="E717" s="389"/>
      <c r="F717" s="389"/>
      <c r="G717" s="389"/>
      <c r="H717" s="389"/>
      <c r="I717" s="389"/>
      <c r="J717" s="389"/>
      <c r="K717" s="389"/>
      <c r="L717" s="389"/>
      <c r="M717" s="389"/>
      <c r="N717" s="389"/>
      <c r="O717" s="389"/>
      <c r="P717" s="164" t="s">
        <v>1100</v>
      </c>
      <c r="Q717" s="164" t="s">
        <v>1101</v>
      </c>
      <c r="R717" s="164">
        <v>994</v>
      </c>
      <c r="S717" s="164"/>
      <c r="T717" s="164"/>
      <c r="U717" s="390">
        <v>374.614</v>
      </c>
      <c r="V717" s="390">
        <f>U717+U729+U730</f>
        <v>2134.614</v>
      </c>
      <c r="W717" s="390"/>
      <c r="X717" s="374"/>
      <c r="Y717" s="375"/>
      <c r="Z717" s="375"/>
      <c r="AA717" s="375"/>
      <c r="AB717" s="375"/>
      <c r="AC717" s="375"/>
      <c r="AD717" s="375"/>
      <c r="AE717" s="375"/>
      <c r="AF717" s="376"/>
      <c r="AG717" s="386"/>
    </row>
    <row r="718" spans="1:33" ht="38.25">
      <c r="A718" s="389"/>
      <c r="B718" s="389"/>
      <c r="C718" s="389"/>
      <c r="D718" s="389"/>
      <c r="E718" s="389"/>
      <c r="F718" s="389"/>
      <c r="G718" s="389"/>
      <c r="H718" s="389"/>
      <c r="I718" s="389"/>
      <c r="J718" s="389"/>
      <c r="K718" s="389"/>
      <c r="L718" s="389"/>
      <c r="M718" s="389"/>
      <c r="N718" s="389"/>
      <c r="O718" s="389"/>
      <c r="P718" s="164" t="s">
        <v>1102</v>
      </c>
      <c r="Q718" s="164" t="s">
        <v>1101</v>
      </c>
      <c r="R718" s="164">
        <v>157</v>
      </c>
      <c r="S718" s="164"/>
      <c r="T718" s="164"/>
      <c r="U718" s="390"/>
      <c r="V718" s="390"/>
      <c r="W718" s="390"/>
      <c r="X718" s="377"/>
      <c r="Y718" s="378"/>
      <c r="Z718" s="378"/>
      <c r="AA718" s="378"/>
      <c r="AB718" s="378"/>
      <c r="AC718" s="378"/>
      <c r="AD718" s="378"/>
      <c r="AE718" s="378"/>
      <c r="AF718" s="379"/>
      <c r="AG718" s="387"/>
    </row>
    <row r="719" spans="1:33" ht="38.25">
      <c r="A719" s="389"/>
      <c r="B719" s="389"/>
      <c r="C719" s="389"/>
      <c r="D719" s="389"/>
      <c r="E719" s="389"/>
      <c r="F719" s="389"/>
      <c r="G719" s="389"/>
      <c r="H719" s="389"/>
      <c r="I719" s="389"/>
      <c r="J719" s="389"/>
      <c r="K719" s="389"/>
      <c r="L719" s="389"/>
      <c r="M719" s="389"/>
      <c r="N719" s="389"/>
      <c r="O719" s="389"/>
      <c r="P719" s="164" t="s">
        <v>1103</v>
      </c>
      <c r="Q719" s="164" t="s">
        <v>397</v>
      </c>
      <c r="R719" s="164">
        <v>8</v>
      </c>
      <c r="S719" s="164"/>
      <c r="T719" s="164"/>
      <c r="U719" s="390"/>
      <c r="V719" s="390"/>
      <c r="W719" s="390"/>
      <c r="X719" s="377"/>
      <c r="Y719" s="378"/>
      <c r="Z719" s="378"/>
      <c r="AA719" s="378"/>
      <c r="AB719" s="378"/>
      <c r="AC719" s="378"/>
      <c r="AD719" s="378"/>
      <c r="AE719" s="378"/>
      <c r="AF719" s="379"/>
      <c r="AG719" s="387"/>
    </row>
    <row r="720" spans="1:33" ht="12.75" customHeight="1">
      <c r="A720" s="389"/>
      <c r="B720" s="389"/>
      <c r="C720" s="389"/>
      <c r="D720" s="389"/>
      <c r="E720" s="389"/>
      <c r="F720" s="389"/>
      <c r="G720" s="389"/>
      <c r="H720" s="389"/>
      <c r="I720" s="389"/>
      <c r="J720" s="389"/>
      <c r="K720" s="389"/>
      <c r="L720" s="389"/>
      <c r="M720" s="389"/>
      <c r="N720" s="389"/>
      <c r="O720" s="389"/>
      <c r="P720" s="164" t="s">
        <v>1104</v>
      </c>
      <c r="Q720" s="164" t="s">
        <v>1105</v>
      </c>
      <c r="R720" s="164">
        <v>730</v>
      </c>
      <c r="S720" s="164"/>
      <c r="T720" s="164"/>
      <c r="U720" s="390"/>
      <c r="V720" s="390"/>
      <c r="W720" s="390"/>
      <c r="X720" s="377"/>
      <c r="Y720" s="378"/>
      <c r="Z720" s="378"/>
      <c r="AA720" s="378"/>
      <c r="AB720" s="378"/>
      <c r="AC720" s="378"/>
      <c r="AD720" s="378"/>
      <c r="AE720" s="378"/>
      <c r="AF720" s="379"/>
      <c r="AG720" s="387"/>
    </row>
    <row r="721" spans="1:33" ht="25.5">
      <c r="A721" s="389"/>
      <c r="B721" s="389"/>
      <c r="C721" s="389"/>
      <c r="D721" s="389"/>
      <c r="E721" s="389"/>
      <c r="F721" s="389"/>
      <c r="G721" s="389"/>
      <c r="H721" s="389"/>
      <c r="I721" s="389"/>
      <c r="J721" s="389"/>
      <c r="K721" s="389"/>
      <c r="L721" s="389"/>
      <c r="M721" s="389"/>
      <c r="N721" s="389"/>
      <c r="O721" s="389"/>
      <c r="P721" s="164" t="s">
        <v>1106</v>
      </c>
      <c r="Q721" s="164" t="s">
        <v>324</v>
      </c>
      <c r="R721" s="164">
        <v>33880</v>
      </c>
      <c r="S721" s="164"/>
      <c r="T721" s="164"/>
      <c r="U721" s="390"/>
      <c r="V721" s="390"/>
      <c r="W721" s="390"/>
      <c r="X721" s="377"/>
      <c r="Y721" s="378"/>
      <c r="Z721" s="378"/>
      <c r="AA721" s="378"/>
      <c r="AB721" s="378"/>
      <c r="AC721" s="378"/>
      <c r="AD721" s="378"/>
      <c r="AE721" s="378"/>
      <c r="AF721" s="379"/>
      <c r="AG721" s="387"/>
    </row>
    <row r="722" spans="1:33" ht="12.75" customHeight="1">
      <c r="A722" s="389"/>
      <c r="B722" s="389"/>
      <c r="C722" s="389"/>
      <c r="D722" s="389"/>
      <c r="E722" s="389"/>
      <c r="F722" s="389"/>
      <c r="G722" s="389"/>
      <c r="H722" s="389"/>
      <c r="I722" s="389"/>
      <c r="J722" s="389"/>
      <c r="K722" s="389"/>
      <c r="L722" s="389"/>
      <c r="M722" s="389"/>
      <c r="N722" s="389"/>
      <c r="O722" s="389"/>
      <c r="P722" s="164" t="s">
        <v>1107</v>
      </c>
      <c r="Q722" s="164" t="s">
        <v>1101</v>
      </c>
      <c r="R722" s="164">
        <v>1600</v>
      </c>
      <c r="S722" s="164"/>
      <c r="T722" s="164"/>
      <c r="U722" s="390"/>
      <c r="V722" s="390"/>
      <c r="W722" s="390"/>
      <c r="X722" s="377"/>
      <c r="Y722" s="378"/>
      <c r="Z722" s="378"/>
      <c r="AA722" s="378"/>
      <c r="AB722" s="378"/>
      <c r="AC722" s="378"/>
      <c r="AD722" s="378"/>
      <c r="AE722" s="378"/>
      <c r="AF722" s="379"/>
      <c r="AG722" s="387"/>
    </row>
    <row r="723" spans="1:33" ht="38.25">
      <c r="A723" s="389"/>
      <c r="B723" s="389"/>
      <c r="C723" s="389"/>
      <c r="D723" s="389"/>
      <c r="E723" s="389"/>
      <c r="F723" s="389"/>
      <c r="G723" s="389"/>
      <c r="H723" s="389"/>
      <c r="I723" s="389"/>
      <c r="J723" s="389"/>
      <c r="K723" s="389"/>
      <c r="L723" s="389"/>
      <c r="M723" s="389"/>
      <c r="N723" s="389"/>
      <c r="O723" s="389"/>
      <c r="P723" s="164" t="s">
        <v>1108</v>
      </c>
      <c r="Q723" s="164" t="s">
        <v>1101</v>
      </c>
      <c r="R723" s="164">
        <v>4060</v>
      </c>
      <c r="S723" s="164"/>
      <c r="T723" s="164"/>
      <c r="U723" s="390"/>
      <c r="V723" s="390"/>
      <c r="W723" s="390"/>
      <c r="X723" s="377"/>
      <c r="Y723" s="378"/>
      <c r="Z723" s="378"/>
      <c r="AA723" s="378"/>
      <c r="AB723" s="378"/>
      <c r="AC723" s="378"/>
      <c r="AD723" s="378"/>
      <c r="AE723" s="378"/>
      <c r="AF723" s="379"/>
      <c r="AG723" s="387"/>
    </row>
    <row r="724" spans="1:33" ht="25.5">
      <c r="A724" s="389"/>
      <c r="B724" s="389"/>
      <c r="C724" s="389"/>
      <c r="D724" s="389"/>
      <c r="E724" s="389"/>
      <c r="F724" s="389"/>
      <c r="G724" s="389"/>
      <c r="H724" s="389"/>
      <c r="I724" s="389"/>
      <c r="J724" s="389"/>
      <c r="K724" s="389"/>
      <c r="L724" s="389"/>
      <c r="M724" s="389"/>
      <c r="N724" s="389"/>
      <c r="O724" s="389"/>
      <c r="P724" s="164" t="s">
        <v>1109</v>
      </c>
      <c r="Q724" s="164" t="s">
        <v>1101</v>
      </c>
      <c r="R724" s="164">
        <v>20</v>
      </c>
      <c r="S724" s="164"/>
      <c r="T724" s="164"/>
      <c r="U724" s="390"/>
      <c r="V724" s="390"/>
      <c r="W724" s="390"/>
      <c r="X724" s="377"/>
      <c r="Y724" s="378"/>
      <c r="Z724" s="378"/>
      <c r="AA724" s="378"/>
      <c r="AB724" s="378"/>
      <c r="AC724" s="378"/>
      <c r="AD724" s="378"/>
      <c r="AE724" s="378"/>
      <c r="AF724" s="379"/>
      <c r="AG724" s="387"/>
    </row>
    <row r="725" spans="1:33" ht="25.5">
      <c r="A725" s="389"/>
      <c r="B725" s="389"/>
      <c r="C725" s="389"/>
      <c r="D725" s="389"/>
      <c r="E725" s="389"/>
      <c r="F725" s="389"/>
      <c r="G725" s="389"/>
      <c r="H725" s="389"/>
      <c r="I725" s="389"/>
      <c r="J725" s="389"/>
      <c r="K725" s="389"/>
      <c r="L725" s="389"/>
      <c r="M725" s="389"/>
      <c r="N725" s="389"/>
      <c r="O725" s="389"/>
      <c r="P725" s="164" t="s">
        <v>1110</v>
      </c>
      <c r="Q725" s="164" t="s">
        <v>1101</v>
      </c>
      <c r="R725" s="164">
        <v>5</v>
      </c>
      <c r="S725" s="164"/>
      <c r="T725" s="164"/>
      <c r="U725" s="390"/>
      <c r="V725" s="390"/>
      <c r="W725" s="390"/>
      <c r="X725" s="377"/>
      <c r="Y725" s="378"/>
      <c r="Z725" s="378"/>
      <c r="AA725" s="378"/>
      <c r="AB725" s="378"/>
      <c r="AC725" s="378"/>
      <c r="AD725" s="378"/>
      <c r="AE725" s="378"/>
      <c r="AF725" s="379"/>
      <c r="AG725" s="387"/>
    </row>
    <row r="726" spans="1:33" ht="51">
      <c r="A726" s="389"/>
      <c r="B726" s="389"/>
      <c r="C726" s="389"/>
      <c r="D726" s="389"/>
      <c r="E726" s="389"/>
      <c r="F726" s="389"/>
      <c r="G726" s="389"/>
      <c r="H726" s="389"/>
      <c r="I726" s="389"/>
      <c r="J726" s="389"/>
      <c r="K726" s="389"/>
      <c r="L726" s="389"/>
      <c r="M726" s="389"/>
      <c r="N726" s="389"/>
      <c r="O726" s="389"/>
      <c r="P726" s="164" t="s">
        <v>1111</v>
      </c>
      <c r="Q726" s="164" t="s">
        <v>1101</v>
      </c>
      <c r="R726" s="164">
        <v>5</v>
      </c>
      <c r="S726" s="164"/>
      <c r="T726" s="164"/>
      <c r="U726" s="390"/>
      <c r="V726" s="390"/>
      <c r="W726" s="390"/>
      <c r="X726" s="377"/>
      <c r="Y726" s="378"/>
      <c r="Z726" s="378"/>
      <c r="AA726" s="378"/>
      <c r="AB726" s="378"/>
      <c r="AC726" s="378"/>
      <c r="AD726" s="378"/>
      <c r="AE726" s="378"/>
      <c r="AF726" s="379"/>
      <c r="AG726" s="387"/>
    </row>
    <row r="727" spans="1:33" ht="25.5">
      <c r="A727" s="389"/>
      <c r="B727" s="389"/>
      <c r="C727" s="389"/>
      <c r="D727" s="389"/>
      <c r="E727" s="389"/>
      <c r="F727" s="389"/>
      <c r="G727" s="389"/>
      <c r="H727" s="389"/>
      <c r="I727" s="389"/>
      <c r="J727" s="389"/>
      <c r="K727" s="389"/>
      <c r="L727" s="389"/>
      <c r="M727" s="389"/>
      <c r="N727" s="389"/>
      <c r="O727" s="389"/>
      <c r="P727" s="164" t="s">
        <v>1112</v>
      </c>
      <c r="Q727" s="164" t="s">
        <v>1101</v>
      </c>
      <c r="R727" s="164">
        <v>10</v>
      </c>
      <c r="S727" s="164"/>
      <c r="T727" s="164"/>
      <c r="U727" s="390"/>
      <c r="V727" s="390"/>
      <c r="W727" s="390"/>
      <c r="X727" s="377"/>
      <c r="Y727" s="378"/>
      <c r="Z727" s="378"/>
      <c r="AA727" s="378"/>
      <c r="AB727" s="378"/>
      <c r="AC727" s="378"/>
      <c r="AD727" s="378"/>
      <c r="AE727" s="378"/>
      <c r="AF727" s="379"/>
      <c r="AG727" s="387"/>
    </row>
    <row r="728" spans="1:33" ht="27.75" customHeight="1">
      <c r="A728" s="389"/>
      <c r="B728" s="389"/>
      <c r="C728" s="389"/>
      <c r="D728" s="389"/>
      <c r="E728" s="389"/>
      <c r="F728" s="389"/>
      <c r="G728" s="389"/>
      <c r="H728" s="389"/>
      <c r="I728" s="389"/>
      <c r="J728" s="389"/>
      <c r="K728" s="389"/>
      <c r="L728" s="389"/>
      <c r="M728" s="389"/>
      <c r="N728" s="389"/>
      <c r="O728" s="389"/>
      <c r="P728" s="164" t="s">
        <v>1113</v>
      </c>
      <c r="Q728" s="164" t="s">
        <v>324</v>
      </c>
      <c r="R728" s="164">
        <v>382400</v>
      </c>
      <c r="S728" s="164"/>
      <c r="T728" s="164"/>
      <c r="U728" s="390"/>
      <c r="V728" s="390"/>
      <c r="W728" s="390"/>
      <c r="X728" s="377"/>
      <c r="Y728" s="378"/>
      <c r="Z728" s="378"/>
      <c r="AA728" s="378"/>
      <c r="AB728" s="378"/>
      <c r="AC728" s="378"/>
      <c r="AD728" s="378"/>
      <c r="AE728" s="378"/>
      <c r="AF728" s="379"/>
      <c r="AG728" s="387"/>
    </row>
    <row r="729" spans="1:33" ht="25.5">
      <c r="A729" s="389"/>
      <c r="B729" s="389"/>
      <c r="C729" s="389"/>
      <c r="D729" s="389"/>
      <c r="E729" s="389"/>
      <c r="F729" s="389"/>
      <c r="G729" s="389"/>
      <c r="H729" s="389"/>
      <c r="I729" s="389"/>
      <c r="J729" s="389"/>
      <c r="K729" s="389"/>
      <c r="L729" s="389"/>
      <c r="M729" s="389"/>
      <c r="N729" s="389"/>
      <c r="O729" s="389"/>
      <c r="P729" s="164" t="s">
        <v>1114</v>
      </c>
      <c r="Q729" s="164"/>
      <c r="R729" s="164"/>
      <c r="S729" s="164"/>
      <c r="T729" s="164"/>
      <c r="U729" s="164">
        <f>1500-440</f>
        <v>1060</v>
      </c>
      <c r="V729" s="390"/>
      <c r="W729" s="390"/>
      <c r="X729" s="377"/>
      <c r="Y729" s="378"/>
      <c r="Z729" s="378"/>
      <c r="AA729" s="378"/>
      <c r="AB729" s="378"/>
      <c r="AC729" s="378"/>
      <c r="AD729" s="378"/>
      <c r="AE729" s="378"/>
      <c r="AF729" s="379"/>
      <c r="AG729" s="387"/>
    </row>
    <row r="730" spans="1:33" ht="12.75">
      <c r="A730" s="389"/>
      <c r="B730" s="389"/>
      <c r="C730" s="389"/>
      <c r="D730" s="389"/>
      <c r="E730" s="389"/>
      <c r="F730" s="389"/>
      <c r="G730" s="389"/>
      <c r="H730" s="389"/>
      <c r="I730" s="389"/>
      <c r="J730" s="389"/>
      <c r="K730" s="389"/>
      <c r="L730" s="389"/>
      <c r="M730" s="389"/>
      <c r="N730" s="389"/>
      <c r="O730" s="389"/>
      <c r="P730" s="164" t="s">
        <v>1115</v>
      </c>
      <c r="Q730" s="164" t="s">
        <v>1101</v>
      </c>
      <c r="R730" s="164">
        <v>7</v>
      </c>
      <c r="S730" s="164"/>
      <c r="T730" s="164"/>
      <c r="U730" s="390">
        <v>700</v>
      </c>
      <c r="V730" s="390"/>
      <c r="W730" s="390"/>
      <c r="X730" s="377"/>
      <c r="Y730" s="378"/>
      <c r="Z730" s="378"/>
      <c r="AA730" s="378"/>
      <c r="AB730" s="378"/>
      <c r="AC730" s="378"/>
      <c r="AD730" s="378"/>
      <c r="AE730" s="378"/>
      <c r="AF730" s="379"/>
      <c r="AG730" s="387"/>
    </row>
    <row r="731" spans="1:33" ht="51">
      <c r="A731" s="389"/>
      <c r="B731" s="389"/>
      <c r="C731" s="389"/>
      <c r="D731" s="389"/>
      <c r="E731" s="389"/>
      <c r="F731" s="389"/>
      <c r="G731" s="389"/>
      <c r="H731" s="389"/>
      <c r="I731" s="389"/>
      <c r="J731" s="389"/>
      <c r="K731" s="389"/>
      <c r="L731" s="389"/>
      <c r="M731" s="389"/>
      <c r="N731" s="389"/>
      <c r="O731" s="389"/>
      <c r="P731" s="164" t="s">
        <v>1116</v>
      </c>
      <c r="Q731" s="164" t="s">
        <v>1101</v>
      </c>
      <c r="R731" s="164">
        <v>1</v>
      </c>
      <c r="S731" s="164"/>
      <c r="T731" s="164"/>
      <c r="U731" s="390"/>
      <c r="V731" s="390"/>
      <c r="W731" s="390"/>
      <c r="X731" s="380"/>
      <c r="Y731" s="381"/>
      <c r="Z731" s="381"/>
      <c r="AA731" s="381"/>
      <c r="AB731" s="381"/>
      <c r="AC731" s="381"/>
      <c r="AD731" s="381"/>
      <c r="AE731" s="381"/>
      <c r="AF731" s="382"/>
      <c r="AG731" s="388"/>
    </row>
    <row r="732" spans="1:33" ht="12.75">
      <c r="A732" s="395"/>
      <c r="B732" s="396"/>
      <c r="C732" s="396"/>
      <c r="D732" s="396"/>
      <c r="E732" s="396"/>
      <c r="F732" s="396"/>
      <c r="G732" s="396"/>
      <c r="H732" s="396"/>
      <c r="I732" s="396"/>
      <c r="J732" s="396"/>
      <c r="K732" s="396"/>
      <c r="L732" s="396"/>
      <c r="M732" s="396"/>
      <c r="N732" s="396"/>
      <c r="O732" s="396"/>
      <c r="P732" s="396"/>
      <c r="Q732" s="396"/>
      <c r="R732" s="396"/>
      <c r="S732" s="396"/>
      <c r="T732" s="396"/>
      <c r="U732" s="396"/>
      <c r="V732" s="396"/>
      <c r="W732" s="396"/>
      <c r="X732" s="396"/>
      <c r="Y732" s="396"/>
      <c r="Z732" s="396"/>
      <c r="AA732" s="396"/>
      <c r="AB732" s="396"/>
      <c r="AC732" s="396"/>
      <c r="AD732" s="396"/>
      <c r="AE732" s="396"/>
      <c r="AF732" s="396"/>
      <c r="AG732" s="397"/>
    </row>
    <row r="733" spans="1:33" ht="12.75">
      <c r="A733" s="398"/>
      <c r="B733" s="399"/>
      <c r="C733" s="399"/>
      <c r="D733" s="399"/>
      <c r="E733" s="399"/>
      <c r="F733" s="399"/>
      <c r="G733" s="399"/>
      <c r="H733" s="399"/>
      <c r="I733" s="399"/>
      <c r="J733" s="399"/>
      <c r="K733" s="399"/>
      <c r="L733" s="399"/>
      <c r="M733" s="399"/>
      <c r="N733" s="399"/>
      <c r="O733" s="399"/>
      <c r="P733" s="399"/>
      <c r="Q733" s="399"/>
      <c r="R733" s="399"/>
      <c r="S733" s="399"/>
      <c r="T733" s="399"/>
      <c r="U733" s="399"/>
      <c r="V733" s="399"/>
      <c r="W733" s="399"/>
      <c r="X733" s="399"/>
      <c r="Y733" s="399"/>
      <c r="Z733" s="399"/>
      <c r="AA733" s="399"/>
      <c r="AB733" s="399"/>
      <c r="AC733" s="399"/>
      <c r="AD733" s="399"/>
      <c r="AE733" s="399"/>
      <c r="AF733" s="399"/>
      <c r="AG733" s="400"/>
    </row>
    <row r="734" spans="1:33" ht="38.25">
      <c r="A734" s="329" t="s">
        <v>347</v>
      </c>
      <c r="B734" s="329"/>
      <c r="C734" s="329"/>
      <c r="D734" s="329"/>
      <c r="E734" s="329"/>
      <c r="F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40" t="s">
        <v>117</v>
      </c>
      <c r="Q734" s="40" t="s">
        <v>397</v>
      </c>
      <c r="R734" s="38">
        <f>R170</f>
        <v>70.774</v>
      </c>
      <c r="S734" s="74">
        <f>S170</f>
        <v>528755</v>
      </c>
      <c r="T734" s="38">
        <f>T170</f>
        <v>566.91</v>
      </c>
      <c r="U734" s="332">
        <f>T734+T735+T736+T737+T738+T740+T741+T742+T743+T744+T745+T746</f>
        <v>1999.99758</v>
      </c>
      <c r="V734" s="332"/>
      <c r="W734" s="332"/>
      <c r="X734" s="330"/>
      <c r="Y734" s="40" t="s">
        <v>117</v>
      </c>
      <c r="Z734" s="40" t="s">
        <v>397</v>
      </c>
      <c r="AA734" s="38">
        <f>AA170</f>
        <v>50.4</v>
      </c>
      <c r="AB734" s="38">
        <f>AB170</f>
        <v>352100</v>
      </c>
      <c r="AC734" s="38">
        <f>AC170</f>
        <v>410.8915</v>
      </c>
      <c r="AD734" s="327">
        <f>AC734+AC735+AC736+AC737+AC740+AC741+AC742+AC743+AC744+AC745+AC746</f>
        <v>1999.9895978199997</v>
      </c>
      <c r="AE734" s="327"/>
      <c r="AF734" s="327"/>
      <c r="AG734" s="262"/>
    </row>
    <row r="735" spans="1:33" ht="25.5">
      <c r="A735" s="329"/>
      <c r="B735" s="329"/>
      <c r="C735" s="329"/>
      <c r="D735" s="329"/>
      <c r="E735" s="329"/>
      <c r="F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40" t="s">
        <v>113</v>
      </c>
      <c r="Q735" s="40" t="s">
        <v>162</v>
      </c>
      <c r="R735" s="73">
        <f>R171</f>
        <v>24757</v>
      </c>
      <c r="S735" s="74"/>
      <c r="T735" s="38">
        <f>T171</f>
        <v>91.41758000000002</v>
      </c>
      <c r="U735" s="332"/>
      <c r="V735" s="332"/>
      <c r="W735" s="332"/>
      <c r="X735" s="330"/>
      <c r="Y735" s="40" t="s">
        <v>113</v>
      </c>
      <c r="Z735" s="40" t="s">
        <v>173</v>
      </c>
      <c r="AA735" s="38">
        <f aca="true" t="shared" si="27" ref="AA735:AC740">AA171</f>
        <v>7189</v>
      </c>
      <c r="AB735" s="38"/>
      <c r="AC735" s="38">
        <f t="shared" si="27"/>
        <v>36.319253</v>
      </c>
      <c r="AD735" s="327"/>
      <c r="AE735" s="327"/>
      <c r="AF735" s="327"/>
      <c r="AG735" s="239"/>
    </row>
    <row r="736" spans="1:33" ht="25.5">
      <c r="A736" s="329"/>
      <c r="B736" s="329"/>
      <c r="C736" s="329"/>
      <c r="D736" s="329"/>
      <c r="E736" s="329"/>
      <c r="F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40" t="s">
        <v>116</v>
      </c>
      <c r="Q736" s="40" t="s">
        <v>165</v>
      </c>
      <c r="R736" s="40">
        <f>R172</f>
        <v>1737</v>
      </c>
      <c r="S736" s="74"/>
      <c r="T736" s="38">
        <f>T172</f>
        <v>9.909999999999998</v>
      </c>
      <c r="U736" s="332"/>
      <c r="V736" s="332"/>
      <c r="W736" s="332"/>
      <c r="X736" s="330"/>
      <c r="Y736" s="40" t="s">
        <v>116</v>
      </c>
      <c r="Z736" s="40" t="s">
        <v>165</v>
      </c>
      <c r="AA736" s="38">
        <f t="shared" si="27"/>
        <v>1420</v>
      </c>
      <c r="AB736" s="38"/>
      <c r="AC736" s="38">
        <f t="shared" si="27"/>
        <v>10.605516000000001</v>
      </c>
      <c r="AD736" s="327"/>
      <c r="AE736" s="327"/>
      <c r="AF736" s="327"/>
      <c r="AG736" s="239"/>
    </row>
    <row r="737" spans="1:33" ht="15" customHeight="1">
      <c r="A737" s="329"/>
      <c r="B737" s="329"/>
      <c r="C737" s="329"/>
      <c r="D737" s="329"/>
      <c r="E737" s="329"/>
      <c r="F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40" t="s">
        <v>886</v>
      </c>
      <c r="Q737" s="40" t="s">
        <v>397</v>
      </c>
      <c r="R737" s="40">
        <f>R173</f>
        <v>5.2</v>
      </c>
      <c r="S737" s="74">
        <f>S173</f>
        <v>59497</v>
      </c>
      <c r="T737" s="38">
        <f>T173</f>
        <v>327.78000000000003</v>
      </c>
      <c r="U737" s="332"/>
      <c r="V737" s="332"/>
      <c r="W737" s="332"/>
      <c r="X737" s="330"/>
      <c r="Y737" s="40" t="s">
        <v>886</v>
      </c>
      <c r="Z737" s="40"/>
      <c r="AA737" s="38">
        <f t="shared" si="27"/>
        <v>3</v>
      </c>
      <c r="AB737" s="38">
        <f t="shared" si="27"/>
        <v>35547</v>
      </c>
      <c r="AC737" s="38">
        <f t="shared" si="27"/>
        <v>233.873</v>
      </c>
      <c r="AD737" s="327"/>
      <c r="AE737" s="327"/>
      <c r="AF737" s="327"/>
      <c r="AG737" s="239"/>
    </row>
    <row r="738" spans="1:33" ht="38.25">
      <c r="A738" s="329"/>
      <c r="B738" s="329"/>
      <c r="C738" s="329"/>
      <c r="D738" s="329"/>
      <c r="E738" s="329"/>
      <c r="F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40" t="s">
        <v>249</v>
      </c>
      <c r="Q738" s="40" t="s">
        <v>397</v>
      </c>
      <c r="R738" s="40">
        <f>R174</f>
        <v>4.665</v>
      </c>
      <c r="S738" s="74"/>
      <c r="T738" s="38">
        <f>T174</f>
        <v>3.98</v>
      </c>
      <c r="U738" s="332"/>
      <c r="V738" s="332"/>
      <c r="W738" s="332"/>
      <c r="X738" s="330"/>
      <c r="Y738" s="40"/>
      <c r="Z738" s="40"/>
      <c r="AA738" s="38"/>
      <c r="AB738" s="40"/>
      <c r="AC738" s="38"/>
      <c r="AD738" s="327"/>
      <c r="AE738" s="327"/>
      <c r="AF738" s="327"/>
      <c r="AG738" s="239"/>
    </row>
    <row r="739" spans="1:33" ht="15" customHeight="1">
      <c r="A739" s="329"/>
      <c r="B739" s="329"/>
      <c r="C739" s="329"/>
      <c r="D739" s="329"/>
      <c r="E739" s="329"/>
      <c r="F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40"/>
      <c r="Q739" s="40"/>
      <c r="R739" s="40"/>
      <c r="S739" s="74"/>
      <c r="T739" s="38"/>
      <c r="U739" s="332"/>
      <c r="V739" s="332"/>
      <c r="W739" s="332"/>
      <c r="X739" s="330"/>
      <c r="Y739" s="93"/>
      <c r="Z739" s="40"/>
      <c r="AA739" s="38"/>
      <c r="AB739" s="40"/>
      <c r="AC739" s="38"/>
      <c r="AD739" s="327"/>
      <c r="AE739" s="327"/>
      <c r="AF739" s="327"/>
      <c r="AG739" s="239"/>
    </row>
    <row r="740" spans="1:33" ht="15" customHeight="1">
      <c r="A740" s="329"/>
      <c r="B740" s="329"/>
      <c r="C740" s="329"/>
      <c r="D740" s="329"/>
      <c r="E740" s="329"/>
      <c r="F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40" t="s">
        <v>889</v>
      </c>
      <c r="Q740" s="40" t="s">
        <v>397</v>
      </c>
      <c r="R740" s="40">
        <f>R176</f>
        <v>15.4</v>
      </c>
      <c r="S740" s="74">
        <f>S176</f>
        <v>137401</v>
      </c>
      <c r="T740" s="38">
        <f>T176</f>
        <v>300</v>
      </c>
      <c r="U740" s="332"/>
      <c r="V740" s="332"/>
      <c r="W740" s="332"/>
      <c r="X740" s="330"/>
      <c r="Y740" s="40" t="s">
        <v>889</v>
      </c>
      <c r="Z740" s="40" t="s">
        <v>397</v>
      </c>
      <c r="AA740" s="38">
        <f t="shared" si="27"/>
        <v>30.000999999999998</v>
      </c>
      <c r="AB740" s="38">
        <f t="shared" si="27"/>
        <v>226646</v>
      </c>
      <c r="AC740" s="38">
        <f t="shared" si="27"/>
        <v>608.3006</v>
      </c>
      <c r="AD740" s="327"/>
      <c r="AE740" s="327"/>
      <c r="AF740" s="327"/>
      <c r="AG740" s="239"/>
    </row>
    <row r="741" spans="1:33" ht="25.5">
      <c r="A741" s="329"/>
      <c r="B741" s="329"/>
      <c r="C741" s="329"/>
      <c r="D741" s="329"/>
      <c r="E741" s="329"/>
      <c r="F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75" t="s">
        <v>879</v>
      </c>
      <c r="Q741" s="75" t="s">
        <v>397</v>
      </c>
      <c r="R741" s="76">
        <f>R710</f>
        <v>55.169999999999995</v>
      </c>
      <c r="S741" s="76"/>
      <c r="T741" s="116">
        <f aca="true" t="shared" si="28" ref="T741:T746">T710</f>
        <v>61.4701</v>
      </c>
      <c r="U741" s="332"/>
      <c r="V741" s="332"/>
      <c r="W741" s="332"/>
      <c r="X741" s="331"/>
      <c r="Y741" s="75" t="s">
        <v>879</v>
      </c>
      <c r="Z741" s="75" t="s">
        <v>397</v>
      </c>
      <c r="AA741" s="116">
        <f aca="true" t="shared" si="29" ref="AA741:AA746">AA710</f>
        <v>15.25</v>
      </c>
      <c r="AB741" s="116"/>
      <c r="AC741" s="116">
        <f aca="true" t="shared" si="30" ref="AC741:AC746">AC710</f>
        <v>39.38522882</v>
      </c>
      <c r="AD741" s="327"/>
      <c r="AE741" s="327"/>
      <c r="AF741" s="327"/>
      <c r="AG741" s="239"/>
    </row>
    <row r="742" spans="1:33" ht="25.5">
      <c r="A742" s="329"/>
      <c r="B742" s="329"/>
      <c r="C742" s="329"/>
      <c r="D742" s="329"/>
      <c r="E742" s="329"/>
      <c r="F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75" t="s">
        <v>880</v>
      </c>
      <c r="Q742" s="75" t="s">
        <v>397</v>
      </c>
      <c r="R742" s="76">
        <f aca="true" t="shared" si="31" ref="R742:S746">R711</f>
        <v>95.57999999999998</v>
      </c>
      <c r="S742" s="76">
        <f t="shared" si="31"/>
        <v>573452</v>
      </c>
      <c r="T742" s="116">
        <f t="shared" si="28"/>
        <v>500.5298000000001</v>
      </c>
      <c r="U742" s="332"/>
      <c r="V742" s="332"/>
      <c r="W742" s="332"/>
      <c r="X742" s="331"/>
      <c r="Y742" s="75" t="s">
        <v>880</v>
      </c>
      <c r="Z742" s="75" t="s">
        <v>397</v>
      </c>
      <c r="AA742" s="116">
        <f t="shared" si="29"/>
        <v>111.57166666666666</v>
      </c>
      <c r="AB742" s="116">
        <f>AB711</f>
        <v>669430</v>
      </c>
      <c r="AC742" s="116">
        <f t="shared" si="30"/>
        <v>535.544</v>
      </c>
      <c r="AD742" s="327"/>
      <c r="AE742" s="327"/>
      <c r="AF742" s="327"/>
      <c r="AG742" s="239"/>
    </row>
    <row r="743" spans="1:33" ht="51">
      <c r="A743" s="329"/>
      <c r="B743" s="329"/>
      <c r="C743" s="329"/>
      <c r="D743" s="329"/>
      <c r="E743" s="329"/>
      <c r="F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75" t="s">
        <v>882</v>
      </c>
      <c r="Q743" s="75" t="s">
        <v>165</v>
      </c>
      <c r="R743" s="76">
        <f t="shared" si="31"/>
        <v>1611</v>
      </c>
      <c r="S743" s="76"/>
      <c r="T743" s="116">
        <f t="shared" si="28"/>
        <v>61.50029999999999</v>
      </c>
      <c r="U743" s="332"/>
      <c r="V743" s="332"/>
      <c r="W743" s="332"/>
      <c r="X743" s="331"/>
      <c r="Y743" s="159" t="s">
        <v>777</v>
      </c>
      <c r="Z743" s="75" t="s">
        <v>780</v>
      </c>
      <c r="AA743" s="117">
        <f t="shared" si="29"/>
        <v>1.7833333333333334</v>
      </c>
      <c r="AB743" s="117">
        <f>AB712</f>
        <v>10700</v>
      </c>
      <c r="AC743" s="117">
        <f t="shared" si="30"/>
        <v>67.1425</v>
      </c>
      <c r="AD743" s="327"/>
      <c r="AE743" s="327"/>
      <c r="AF743" s="327"/>
      <c r="AG743" s="239"/>
    </row>
    <row r="744" spans="1:33" ht="63.75">
      <c r="A744" s="329"/>
      <c r="B744" s="329"/>
      <c r="C744" s="329"/>
      <c r="D744" s="329"/>
      <c r="E744" s="329"/>
      <c r="F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75" t="s">
        <v>883</v>
      </c>
      <c r="Q744" s="75" t="s">
        <v>165</v>
      </c>
      <c r="R744" s="76">
        <f t="shared" si="31"/>
        <v>138</v>
      </c>
      <c r="S744" s="76"/>
      <c r="T744" s="116">
        <f t="shared" si="28"/>
        <v>13.507400000000004</v>
      </c>
      <c r="U744" s="332"/>
      <c r="V744" s="332"/>
      <c r="W744" s="332"/>
      <c r="X744" s="331"/>
      <c r="Y744" s="75" t="s">
        <v>883</v>
      </c>
      <c r="Z744" s="75" t="s">
        <v>165</v>
      </c>
      <c r="AA744" s="116">
        <f t="shared" si="29"/>
        <v>54</v>
      </c>
      <c r="AB744" s="116"/>
      <c r="AC744" s="116">
        <f t="shared" si="30"/>
        <v>20.800000000000008</v>
      </c>
      <c r="AD744" s="327"/>
      <c r="AE744" s="327"/>
      <c r="AF744" s="327"/>
      <c r="AG744" s="239"/>
    </row>
    <row r="745" spans="1:33" ht="25.5">
      <c r="A745" s="329"/>
      <c r="B745" s="329"/>
      <c r="C745" s="329"/>
      <c r="D745" s="329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75" t="s">
        <v>884</v>
      </c>
      <c r="Q745" s="75" t="s">
        <v>885</v>
      </c>
      <c r="R745" s="76">
        <f t="shared" si="31"/>
        <v>254</v>
      </c>
      <c r="S745" s="76"/>
      <c r="T745" s="116">
        <f t="shared" si="28"/>
        <v>0.9093</v>
      </c>
      <c r="U745" s="332"/>
      <c r="V745" s="332"/>
      <c r="W745" s="332"/>
      <c r="X745" s="331"/>
      <c r="Y745" s="75" t="s">
        <v>781</v>
      </c>
      <c r="Z745" s="75" t="s">
        <v>1101</v>
      </c>
      <c r="AA745" s="116">
        <f t="shared" si="29"/>
        <v>4000</v>
      </c>
      <c r="AB745" s="116"/>
      <c r="AC745" s="116">
        <f t="shared" si="30"/>
        <v>16</v>
      </c>
      <c r="AD745" s="327"/>
      <c r="AE745" s="327"/>
      <c r="AF745" s="327"/>
      <c r="AG745" s="239"/>
    </row>
    <row r="746" spans="1:33" ht="51">
      <c r="A746" s="329"/>
      <c r="B746" s="329"/>
      <c r="C746" s="329"/>
      <c r="D746" s="329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75" t="s">
        <v>1126</v>
      </c>
      <c r="Q746" s="75" t="s">
        <v>324</v>
      </c>
      <c r="R746" s="76">
        <f t="shared" si="31"/>
        <v>94873</v>
      </c>
      <c r="S746" s="76"/>
      <c r="T746" s="116">
        <f t="shared" si="28"/>
        <v>62.0831</v>
      </c>
      <c r="U746" s="332"/>
      <c r="V746" s="332"/>
      <c r="W746" s="332"/>
      <c r="X746" s="331"/>
      <c r="Y746" s="75" t="s">
        <v>1126</v>
      </c>
      <c r="Z746" s="75" t="s">
        <v>324</v>
      </c>
      <c r="AA746" s="116">
        <f t="shared" si="29"/>
        <v>26410</v>
      </c>
      <c r="AB746" s="116"/>
      <c r="AC746" s="116">
        <f t="shared" si="30"/>
        <v>21.128</v>
      </c>
      <c r="AD746" s="327"/>
      <c r="AE746" s="327"/>
      <c r="AF746" s="327"/>
      <c r="AG746" s="240"/>
    </row>
    <row r="747" spans="1:33" ht="12.75">
      <c r="A747" s="401"/>
      <c r="B747" s="402"/>
      <c r="C747" s="402"/>
      <c r="D747" s="402"/>
      <c r="E747" s="402"/>
      <c r="F747" s="402"/>
      <c r="G747" s="402"/>
      <c r="H747" s="402"/>
      <c r="I747" s="402"/>
      <c r="J747" s="402"/>
      <c r="K747" s="402"/>
      <c r="L747" s="402"/>
      <c r="M747" s="402"/>
      <c r="N747" s="402"/>
      <c r="O747" s="402"/>
      <c r="P747" s="402"/>
      <c r="Q747" s="402"/>
      <c r="R747" s="402"/>
      <c r="S747" s="402"/>
      <c r="T747" s="402"/>
      <c r="U747" s="402"/>
      <c r="V747" s="402"/>
      <c r="W747" s="402"/>
      <c r="X747" s="402"/>
      <c r="Y747" s="402"/>
      <c r="Z747" s="402"/>
      <c r="AA747" s="402"/>
      <c r="AB747" s="402"/>
      <c r="AC747" s="402"/>
      <c r="AD747" s="402"/>
      <c r="AE747" s="402"/>
      <c r="AF747" s="402"/>
      <c r="AG747" s="403"/>
    </row>
    <row r="748" spans="1:33" ht="12.75">
      <c r="A748" s="401"/>
      <c r="B748" s="402"/>
      <c r="C748" s="402"/>
      <c r="D748" s="402"/>
      <c r="E748" s="402"/>
      <c r="F748" s="402"/>
      <c r="G748" s="402"/>
      <c r="H748" s="402"/>
      <c r="I748" s="402"/>
      <c r="J748" s="402"/>
      <c r="K748" s="402"/>
      <c r="L748" s="402"/>
      <c r="M748" s="402"/>
      <c r="N748" s="402"/>
      <c r="O748" s="402"/>
      <c r="P748" s="402"/>
      <c r="Q748" s="402"/>
      <c r="R748" s="402"/>
      <c r="S748" s="402"/>
      <c r="T748" s="402"/>
      <c r="U748" s="402"/>
      <c r="V748" s="402"/>
      <c r="W748" s="402"/>
      <c r="X748" s="402"/>
      <c r="Y748" s="402"/>
      <c r="Z748" s="402"/>
      <c r="AA748" s="402"/>
      <c r="AB748" s="402"/>
      <c r="AC748" s="402"/>
      <c r="AD748" s="402"/>
      <c r="AE748" s="402"/>
      <c r="AF748" s="402"/>
      <c r="AG748" s="403"/>
    </row>
    <row r="749" spans="1:33" ht="12.75">
      <c r="A749" s="329" t="s">
        <v>348</v>
      </c>
      <c r="B749" s="329"/>
      <c r="C749" s="329"/>
      <c r="D749" s="329"/>
      <c r="E749" s="329"/>
      <c r="F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165" t="s">
        <v>579</v>
      </c>
      <c r="Q749" s="169" t="s">
        <v>397</v>
      </c>
      <c r="R749" s="169">
        <v>19.701</v>
      </c>
      <c r="S749" s="169">
        <v>394020</v>
      </c>
      <c r="T749" s="171">
        <v>513</v>
      </c>
      <c r="U749" s="170"/>
      <c r="V749" s="223">
        <f>T749+T750+T752+T753+T754+T755+T756</f>
        <v>1191.3090000000002</v>
      </c>
      <c r="W749" s="224"/>
      <c r="X749" s="169"/>
      <c r="Y749" s="165" t="s">
        <v>579</v>
      </c>
      <c r="Z749" s="172" t="s">
        <v>397</v>
      </c>
      <c r="AA749" s="169">
        <v>8.7</v>
      </c>
      <c r="AB749" s="173">
        <v>174000</v>
      </c>
      <c r="AC749" s="169">
        <v>3046.963</v>
      </c>
      <c r="AD749" s="170"/>
      <c r="AE749" s="223">
        <v>3460.656</v>
      </c>
      <c r="AF749" s="224"/>
      <c r="AG749" s="262"/>
    </row>
    <row r="750" spans="1:33" ht="25.5">
      <c r="A750" s="329"/>
      <c r="B750" s="329"/>
      <c r="C750" s="329"/>
      <c r="D750" s="329"/>
      <c r="E750" s="329"/>
      <c r="F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165" t="s">
        <v>531</v>
      </c>
      <c r="Q750" s="169" t="s">
        <v>397</v>
      </c>
      <c r="R750" s="169">
        <v>50.265</v>
      </c>
      <c r="S750" s="169">
        <v>410136</v>
      </c>
      <c r="T750" s="171">
        <v>438.508</v>
      </c>
      <c r="U750" s="170"/>
      <c r="V750" s="225"/>
      <c r="W750" s="226"/>
      <c r="X750" s="169"/>
      <c r="Y750" s="165" t="s">
        <v>531</v>
      </c>
      <c r="Z750" s="172" t="s">
        <v>397</v>
      </c>
      <c r="AA750" s="169">
        <v>22.593</v>
      </c>
      <c r="AB750" s="171">
        <v>180744</v>
      </c>
      <c r="AC750" s="169">
        <v>215.996</v>
      </c>
      <c r="AD750" s="170"/>
      <c r="AE750" s="225"/>
      <c r="AF750" s="226"/>
      <c r="AG750" s="239"/>
    </row>
    <row r="751" spans="1:33" ht="63.75">
      <c r="A751" s="329"/>
      <c r="B751" s="329"/>
      <c r="C751" s="329"/>
      <c r="D751" s="329"/>
      <c r="E751" s="329"/>
      <c r="F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165" t="s">
        <v>542</v>
      </c>
      <c r="Q751" s="169"/>
      <c r="R751" s="169"/>
      <c r="S751" s="169"/>
      <c r="T751" s="169"/>
      <c r="U751" s="169"/>
      <c r="V751" s="225"/>
      <c r="W751" s="226"/>
      <c r="X751" s="169"/>
      <c r="Y751" s="165" t="s">
        <v>572</v>
      </c>
      <c r="Z751" s="169" t="s">
        <v>397</v>
      </c>
      <c r="AA751" s="169">
        <v>0</v>
      </c>
      <c r="AB751" s="169"/>
      <c r="AC751" s="169"/>
      <c r="AD751" s="169"/>
      <c r="AE751" s="225"/>
      <c r="AF751" s="226"/>
      <c r="AG751" s="239"/>
    </row>
    <row r="752" spans="1:33" ht="25.5">
      <c r="A752" s="329"/>
      <c r="B752" s="329"/>
      <c r="C752" s="329"/>
      <c r="D752" s="329"/>
      <c r="E752" s="329"/>
      <c r="F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165" t="s">
        <v>583</v>
      </c>
      <c r="Q752" s="169" t="s">
        <v>397</v>
      </c>
      <c r="R752" s="169">
        <v>35.98</v>
      </c>
      <c r="S752" s="169">
        <v>287840</v>
      </c>
      <c r="T752" s="169">
        <v>213.866</v>
      </c>
      <c r="U752" s="169"/>
      <c r="V752" s="225"/>
      <c r="W752" s="226"/>
      <c r="X752" s="169"/>
      <c r="Y752" s="165" t="s">
        <v>583</v>
      </c>
      <c r="Z752" s="169" t="s">
        <v>397</v>
      </c>
      <c r="AA752" s="169">
        <v>25.61</v>
      </c>
      <c r="AB752" s="169">
        <v>204880</v>
      </c>
      <c r="AC752" s="169">
        <v>194.697</v>
      </c>
      <c r="AD752" s="169"/>
      <c r="AE752" s="225"/>
      <c r="AF752" s="226"/>
      <c r="AG752" s="239"/>
    </row>
    <row r="753" spans="1:33" ht="38.25">
      <c r="A753" s="329"/>
      <c r="B753" s="329"/>
      <c r="C753" s="329"/>
      <c r="D753" s="329"/>
      <c r="E753" s="329"/>
      <c r="F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165" t="s">
        <v>576</v>
      </c>
      <c r="Q753" s="174" t="s">
        <v>165</v>
      </c>
      <c r="R753" s="174">
        <v>2</v>
      </c>
      <c r="S753" s="169"/>
      <c r="T753" s="174">
        <v>5</v>
      </c>
      <c r="U753" s="175"/>
      <c r="V753" s="225"/>
      <c r="W753" s="226"/>
      <c r="X753" s="169"/>
      <c r="Y753" s="165" t="s">
        <v>568</v>
      </c>
      <c r="Z753" s="169" t="s">
        <v>165</v>
      </c>
      <c r="AA753" s="169">
        <v>2</v>
      </c>
      <c r="AB753" s="169"/>
      <c r="AC753" s="169">
        <v>2.8</v>
      </c>
      <c r="AD753" s="169"/>
      <c r="AE753" s="225"/>
      <c r="AF753" s="226"/>
      <c r="AG753" s="239"/>
    </row>
    <row r="754" spans="1:33" ht="51">
      <c r="A754" s="329"/>
      <c r="B754" s="329"/>
      <c r="C754" s="329"/>
      <c r="D754" s="329"/>
      <c r="E754" s="329"/>
      <c r="F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165" t="s">
        <v>575</v>
      </c>
      <c r="Q754" s="169" t="s">
        <v>397</v>
      </c>
      <c r="R754" s="169">
        <v>3.6</v>
      </c>
      <c r="S754" s="169"/>
      <c r="T754" s="169">
        <v>17.525</v>
      </c>
      <c r="U754" s="175"/>
      <c r="V754" s="225"/>
      <c r="W754" s="226"/>
      <c r="X754" s="169"/>
      <c r="Y754" s="165" t="s">
        <v>577</v>
      </c>
      <c r="Z754" s="169" t="s">
        <v>165</v>
      </c>
      <c r="AA754" s="169">
        <v>1</v>
      </c>
      <c r="AB754" s="169"/>
      <c r="AC754" s="169">
        <v>0.2</v>
      </c>
      <c r="AD754" s="169"/>
      <c r="AE754" s="225"/>
      <c r="AF754" s="226"/>
      <c r="AG754" s="239"/>
    </row>
    <row r="755" spans="1:33" ht="51">
      <c r="A755" s="329"/>
      <c r="B755" s="329"/>
      <c r="C755" s="329"/>
      <c r="D755" s="329"/>
      <c r="E755" s="329"/>
      <c r="F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165" t="s">
        <v>538</v>
      </c>
      <c r="Q755" s="169" t="s">
        <v>165</v>
      </c>
      <c r="R755" s="169">
        <v>10</v>
      </c>
      <c r="S755" s="169"/>
      <c r="T755" s="169">
        <v>0.26</v>
      </c>
      <c r="U755" s="169"/>
      <c r="V755" s="225"/>
      <c r="W755" s="226"/>
      <c r="X755" s="169"/>
      <c r="Y755" s="165" t="s">
        <v>575</v>
      </c>
      <c r="Z755" s="169" t="s">
        <v>397</v>
      </c>
      <c r="AA755" s="169">
        <v>0</v>
      </c>
      <c r="AB755" s="169"/>
      <c r="AC755" s="169"/>
      <c r="AD755" s="169"/>
      <c r="AE755" s="225"/>
      <c r="AF755" s="226"/>
      <c r="AG755" s="239"/>
    </row>
    <row r="756" spans="1:33" ht="51">
      <c r="A756" s="329"/>
      <c r="B756" s="329"/>
      <c r="C756" s="329"/>
      <c r="D756" s="329"/>
      <c r="E756" s="329"/>
      <c r="F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165" t="s">
        <v>47</v>
      </c>
      <c r="Q756" s="169" t="s">
        <v>165</v>
      </c>
      <c r="R756" s="172">
        <v>3</v>
      </c>
      <c r="S756" s="172"/>
      <c r="T756" s="172">
        <v>3.15</v>
      </c>
      <c r="U756" s="169"/>
      <c r="V756" s="227"/>
      <c r="W756" s="228"/>
      <c r="X756" s="169"/>
      <c r="Y756" s="165"/>
      <c r="Z756" s="169"/>
      <c r="AA756" s="169"/>
      <c r="AB756" s="169"/>
      <c r="AC756" s="169"/>
      <c r="AD756" s="169"/>
      <c r="AE756" s="227"/>
      <c r="AF756" s="228"/>
      <c r="AG756" s="240"/>
    </row>
    <row r="757" spans="1:33" ht="12.75">
      <c r="A757" s="395"/>
      <c r="B757" s="396"/>
      <c r="C757" s="396"/>
      <c r="D757" s="396"/>
      <c r="E757" s="396"/>
      <c r="F757" s="396"/>
      <c r="G757" s="396"/>
      <c r="H757" s="396"/>
      <c r="I757" s="396"/>
      <c r="J757" s="396"/>
      <c r="K757" s="396"/>
      <c r="L757" s="396"/>
      <c r="M757" s="396"/>
      <c r="N757" s="396"/>
      <c r="O757" s="396"/>
      <c r="P757" s="396"/>
      <c r="Q757" s="396"/>
      <c r="R757" s="396"/>
      <c r="S757" s="396"/>
      <c r="T757" s="396"/>
      <c r="U757" s="396"/>
      <c r="V757" s="396"/>
      <c r="W757" s="396"/>
      <c r="X757" s="396"/>
      <c r="Y757" s="396"/>
      <c r="Z757" s="396"/>
      <c r="AA757" s="396"/>
      <c r="AB757" s="396"/>
      <c r="AC757" s="396"/>
      <c r="AD757" s="396"/>
      <c r="AE757" s="396"/>
      <c r="AF757" s="396"/>
      <c r="AG757" s="396"/>
    </row>
    <row r="758" spans="5:9" ht="12.75">
      <c r="E758" s="5"/>
      <c r="G758" s="5"/>
      <c r="I758" s="5"/>
    </row>
    <row r="759" spans="5:9" ht="12.75">
      <c r="E759" s="5"/>
      <c r="G759" s="5"/>
      <c r="I759" s="5"/>
    </row>
    <row r="760" spans="5:9" ht="12.75">
      <c r="E760" s="5"/>
      <c r="G760" s="5"/>
      <c r="I760" s="5"/>
    </row>
    <row r="761" spans="5:9" ht="12.75">
      <c r="E761" s="5"/>
      <c r="G761" s="5"/>
      <c r="I761" s="5"/>
    </row>
    <row r="762" spans="5:9" ht="12.75">
      <c r="E762" s="5"/>
      <c r="G762" s="5"/>
      <c r="I762" s="5"/>
    </row>
    <row r="763" spans="5:9" ht="12.75">
      <c r="E763" s="5"/>
      <c r="G763" s="5"/>
      <c r="I763" s="5"/>
    </row>
    <row r="764" spans="5:9" ht="12.75">
      <c r="E764" s="5"/>
      <c r="G764" s="5"/>
      <c r="I764" s="5"/>
    </row>
    <row r="765" spans="5:9" ht="12.75">
      <c r="E765" s="5"/>
      <c r="G765" s="5"/>
      <c r="I765" s="5"/>
    </row>
    <row r="766" spans="5:9" ht="12.75">
      <c r="E766" s="5"/>
      <c r="G766" s="5"/>
      <c r="I766" s="5"/>
    </row>
    <row r="767" spans="5:9" ht="12.75">
      <c r="E767" s="5"/>
      <c r="G767" s="5"/>
      <c r="I767" s="5"/>
    </row>
    <row r="768" spans="5:9" ht="12.75">
      <c r="E768" s="5"/>
      <c r="G768" s="5"/>
      <c r="I768" s="5"/>
    </row>
    <row r="769" spans="5:9" ht="12.75">
      <c r="E769" s="5"/>
      <c r="G769" s="5"/>
      <c r="I769" s="5"/>
    </row>
    <row r="770" spans="5:9" ht="12.75">
      <c r="E770" s="5"/>
      <c r="G770" s="5"/>
      <c r="I770" s="5"/>
    </row>
    <row r="771" spans="5:9" ht="12.75">
      <c r="E771" s="5"/>
      <c r="G771" s="5"/>
      <c r="I771" s="5"/>
    </row>
    <row r="772" spans="5:9" ht="12.75">
      <c r="E772" s="5"/>
      <c r="G772" s="5"/>
      <c r="I772" s="5"/>
    </row>
    <row r="773" spans="5:9" ht="12.75">
      <c r="E773" s="5"/>
      <c r="G773" s="5"/>
      <c r="I773" s="5"/>
    </row>
    <row r="774" spans="5:9" ht="12.75">
      <c r="E774" s="5"/>
      <c r="G774" s="5"/>
      <c r="I774" s="5"/>
    </row>
    <row r="775" spans="5:9" ht="12.75">
      <c r="E775" s="5"/>
      <c r="G775" s="5"/>
      <c r="I775" s="5"/>
    </row>
    <row r="776" spans="5:9" ht="12.75">
      <c r="E776" s="5"/>
      <c r="G776" s="5"/>
      <c r="I776" s="5"/>
    </row>
    <row r="777" spans="5:9" ht="12.75">
      <c r="E777" s="5"/>
      <c r="G777" s="5"/>
      <c r="I777" s="5"/>
    </row>
    <row r="778" spans="5:9" ht="12.75">
      <c r="E778" s="5"/>
      <c r="G778" s="5"/>
      <c r="I778" s="5"/>
    </row>
    <row r="779" spans="5:9" ht="12.75">
      <c r="E779" s="5"/>
      <c r="G779" s="5"/>
      <c r="I779" s="5"/>
    </row>
    <row r="780" spans="5:9" ht="12.75">
      <c r="E780" s="5"/>
      <c r="G780" s="5"/>
      <c r="I780" s="5"/>
    </row>
    <row r="781" spans="5:9" ht="12.75">
      <c r="E781" s="5"/>
      <c r="G781" s="5"/>
      <c r="I781" s="5"/>
    </row>
    <row r="782" spans="5:9" ht="12.75">
      <c r="E782" s="5"/>
      <c r="G782" s="5"/>
      <c r="I782" s="5"/>
    </row>
    <row r="783" spans="5:9" ht="12.75">
      <c r="E783" s="5"/>
      <c r="G783" s="5"/>
      <c r="I783" s="5"/>
    </row>
    <row r="784" spans="5:9" ht="12.75">
      <c r="E784" s="5"/>
      <c r="G784" s="5"/>
      <c r="I784" s="5"/>
    </row>
    <row r="785" spans="5:9" ht="12.75">
      <c r="E785" s="5"/>
      <c r="G785" s="5"/>
      <c r="I785" s="5"/>
    </row>
    <row r="786" spans="5:9" ht="12.75">
      <c r="E786" s="5"/>
      <c r="G786" s="5"/>
      <c r="I786" s="5"/>
    </row>
    <row r="787" spans="5:9" ht="12.75">
      <c r="E787" s="5"/>
      <c r="G787" s="5"/>
      <c r="I787" s="5"/>
    </row>
    <row r="788" spans="5:9" ht="12.75">
      <c r="E788" s="5"/>
      <c r="G788" s="5"/>
      <c r="I788" s="5"/>
    </row>
    <row r="789" spans="5:9" ht="12.75">
      <c r="E789" s="5"/>
      <c r="G789" s="5"/>
      <c r="I789" s="5"/>
    </row>
    <row r="790" spans="5:9" ht="12.75">
      <c r="E790" s="5"/>
      <c r="G790" s="5"/>
      <c r="I790" s="5"/>
    </row>
    <row r="791" spans="5:9" ht="12.75">
      <c r="E791" s="5"/>
      <c r="G791" s="5"/>
      <c r="I791" s="5"/>
    </row>
    <row r="792" spans="5:9" ht="12.75">
      <c r="E792" s="5"/>
      <c r="G792" s="5"/>
      <c r="I792" s="5"/>
    </row>
    <row r="793" spans="5:9" ht="12.75">
      <c r="E793" s="5"/>
      <c r="G793" s="5"/>
      <c r="I793" s="5"/>
    </row>
    <row r="794" spans="5:9" ht="12.75">
      <c r="E794" s="5"/>
      <c r="G794" s="5"/>
      <c r="I794" s="5"/>
    </row>
    <row r="795" spans="5:9" ht="12.75">
      <c r="E795" s="5"/>
      <c r="G795" s="5"/>
      <c r="I795" s="5"/>
    </row>
    <row r="796" spans="5:9" ht="12.75">
      <c r="E796" s="5"/>
      <c r="G796" s="5"/>
      <c r="I796" s="5"/>
    </row>
    <row r="797" spans="5:9" ht="12.75">
      <c r="E797" s="5"/>
      <c r="G797" s="5"/>
      <c r="I797" s="5"/>
    </row>
    <row r="798" spans="5:9" ht="12.75">
      <c r="E798" s="5"/>
      <c r="G798" s="5"/>
      <c r="I798" s="5"/>
    </row>
    <row r="799" spans="5:9" ht="12.75">
      <c r="E799" s="5"/>
      <c r="G799" s="5"/>
      <c r="I799" s="5"/>
    </row>
    <row r="800" spans="5:9" ht="12.75">
      <c r="E800" s="5"/>
      <c r="G800" s="5"/>
      <c r="I800" s="5"/>
    </row>
    <row r="801" spans="5:9" ht="12.75">
      <c r="E801" s="5"/>
      <c r="G801" s="5"/>
      <c r="I801" s="5"/>
    </row>
    <row r="802" spans="5:9" ht="12.75">
      <c r="E802" s="5"/>
      <c r="G802" s="5"/>
      <c r="I802" s="5"/>
    </row>
    <row r="803" spans="5:9" ht="12.75">
      <c r="E803" s="5"/>
      <c r="G803" s="5"/>
      <c r="I803" s="5"/>
    </row>
    <row r="804" spans="5:9" ht="12.75">
      <c r="E804" s="5"/>
      <c r="G804" s="5"/>
      <c r="I804" s="5"/>
    </row>
    <row r="805" spans="5:9" ht="12.75">
      <c r="E805" s="5"/>
      <c r="G805" s="5"/>
      <c r="I805" s="5"/>
    </row>
    <row r="806" spans="5:9" ht="12.75">
      <c r="E806" s="5"/>
      <c r="G806" s="5"/>
      <c r="I806" s="5"/>
    </row>
    <row r="807" spans="5:9" ht="12.75">
      <c r="E807" s="5"/>
      <c r="G807" s="5"/>
      <c r="I807" s="5"/>
    </row>
    <row r="808" spans="5:9" ht="12.75">
      <c r="E808" s="5"/>
      <c r="G808" s="5"/>
      <c r="I808" s="5"/>
    </row>
    <row r="809" spans="5:9" ht="12.75">
      <c r="E809" s="5"/>
      <c r="G809" s="5"/>
      <c r="I809" s="5"/>
    </row>
    <row r="810" spans="5:9" ht="12.75">
      <c r="E810" s="5"/>
      <c r="G810" s="5"/>
      <c r="I810" s="5"/>
    </row>
    <row r="811" spans="5:9" ht="12.75">
      <c r="E811" s="5"/>
      <c r="G811" s="5"/>
      <c r="I811" s="5"/>
    </row>
    <row r="812" spans="5:9" ht="12.75">
      <c r="E812" s="5"/>
      <c r="G812" s="5"/>
      <c r="I812" s="5"/>
    </row>
    <row r="813" spans="5:9" ht="12.75">
      <c r="E813" s="5"/>
      <c r="G813" s="5"/>
      <c r="I813" s="5"/>
    </row>
    <row r="814" spans="5:9" ht="12.75">
      <c r="E814" s="5"/>
      <c r="G814" s="5"/>
      <c r="I814" s="5"/>
    </row>
    <row r="815" spans="5:9" ht="12.75">
      <c r="E815" s="5"/>
      <c r="G815" s="5"/>
      <c r="I815" s="5"/>
    </row>
    <row r="816" spans="5:9" ht="12.75">
      <c r="E816" s="5"/>
      <c r="G816" s="5"/>
      <c r="I816" s="5"/>
    </row>
    <row r="817" spans="5:9" ht="12.75">
      <c r="E817" s="5"/>
      <c r="G817" s="5"/>
      <c r="I817" s="5"/>
    </row>
    <row r="818" spans="5:9" ht="12.75">
      <c r="E818" s="5"/>
      <c r="G818" s="5"/>
      <c r="I818" s="5"/>
    </row>
    <row r="819" spans="5:9" ht="12.75">
      <c r="E819" s="5"/>
      <c r="G819" s="5"/>
      <c r="I819" s="5"/>
    </row>
    <row r="820" spans="5:9" ht="12.75">
      <c r="E820" s="5"/>
      <c r="G820" s="5"/>
      <c r="I820" s="5"/>
    </row>
    <row r="821" spans="5:9" ht="12.75">
      <c r="E821" s="5"/>
      <c r="G821" s="5"/>
      <c r="I821" s="5"/>
    </row>
    <row r="822" spans="5:9" ht="12.75">
      <c r="E822" s="5"/>
      <c r="G822" s="5"/>
      <c r="I822" s="5"/>
    </row>
    <row r="823" spans="5:9" ht="12.75">
      <c r="E823" s="5"/>
      <c r="G823" s="5"/>
      <c r="I823" s="5"/>
    </row>
    <row r="824" spans="5:9" ht="12.75">
      <c r="E824" s="5"/>
      <c r="G824" s="5"/>
      <c r="I824" s="5"/>
    </row>
    <row r="825" spans="5:9" ht="12.75">
      <c r="E825" s="5"/>
      <c r="G825" s="5"/>
      <c r="I825" s="5"/>
    </row>
    <row r="826" spans="5:9" ht="12.75">
      <c r="E826" s="5"/>
      <c r="G826" s="5"/>
      <c r="I826" s="5"/>
    </row>
    <row r="827" spans="5:9" ht="12.75">
      <c r="E827" s="5"/>
      <c r="G827" s="5"/>
      <c r="I827" s="5"/>
    </row>
    <row r="828" spans="5:9" ht="12.75">
      <c r="E828" s="5"/>
      <c r="G828" s="5"/>
      <c r="I828" s="5"/>
    </row>
    <row r="829" spans="5:9" ht="12.75">
      <c r="E829" s="5"/>
      <c r="G829" s="5"/>
      <c r="I829" s="5"/>
    </row>
    <row r="830" spans="5:9" ht="12.75">
      <c r="E830" s="5"/>
      <c r="G830" s="5"/>
      <c r="I830" s="5"/>
    </row>
    <row r="831" spans="5:9" ht="12.75">
      <c r="E831" s="5"/>
      <c r="G831" s="5"/>
      <c r="I831" s="5"/>
    </row>
    <row r="832" spans="5:9" ht="12.75">
      <c r="E832" s="5"/>
      <c r="G832" s="5"/>
      <c r="I832" s="5"/>
    </row>
    <row r="833" spans="5:9" ht="12.75">
      <c r="E833" s="5"/>
      <c r="G833" s="5"/>
      <c r="I833" s="5"/>
    </row>
    <row r="834" spans="5:9" ht="12.75">
      <c r="E834" s="5"/>
      <c r="G834" s="5"/>
      <c r="I834" s="5"/>
    </row>
    <row r="835" spans="5:9" ht="12.75">
      <c r="E835" s="5"/>
      <c r="G835" s="5"/>
      <c r="I835" s="5"/>
    </row>
    <row r="836" spans="5:9" ht="12.75">
      <c r="E836" s="5"/>
      <c r="G836" s="5"/>
      <c r="I836" s="5"/>
    </row>
    <row r="837" spans="5:9" ht="12.75">
      <c r="E837" s="5"/>
      <c r="G837" s="5"/>
      <c r="I837" s="5"/>
    </row>
    <row r="838" spans="5:9" ht="12.75">
      <c r="E838" s="5"/>
      <c r="G838" s="5"/>
      <c r="I838" s="5"/>
    </row>
    <row r="839" spans="5:9" ht="12.75">
      <c r="E839" s="5"/>
      <c r="G839" s="5"/>
      <c r="I839" s="5"/>
    </row>
    <row r="840" spans="5:9" ht="12.75">
      <c r="E840" s="5"/>
      <c r="G840" s="5"/>
      <c r="I840" s="5"/>
    </row>
    <row r="841" spans="5:9" ht="12.75">
      <c r="E841" s="5"/>
      <c r="G841" s="5"/>
      <c r="I841" s="5"/>
    </row>
    <row r="842" spans="5:9" ht="12.75">
      <c r="E842" s="5"/>
      <c r="G842" s="5"/>
      <c r="I842" s="5"/>
    </row>
    <row r="843" spans="5:9" ht="12.75">
      <c r="E843" s="5"/>
      <c r="G843" s="5"/>
      <c r="I843" s="5"/>
    </row>
    <row r="844" spans="5:9" ht="12.75">
      <c r="E844" s="5"/>
      <c r="G844" s="5"/>
      <c r="I844" s="5"/>
    </row>
    <row r="845" spans="5:9" ht="12.75">
      <c r="E845" s="5"/>
      <c r="G845" s="5"/>
      <c r="I845" s="5"/>
    </row>
    <row r="846" spans="5:9" ht="12.75">
      <c r="E846" s="5"/>
      <c r="G846" s="5"/>
      <c r="I846" s="5"/>
    </row>
    <row r="847" spans="5:9" ht="12.75">
      <c r="E847" s="5"/>
      <c r="G847" s="5"/>
      <c r="I847" s="5"/>
    </row>
    <row r="848" spans="5:9" ht="12.75">
      <c r="E848" s="5"/>
      <c r="G848" s="5"/>
      <c r="I848" s="5"/>
    </row>
    <row r="849" spans="5:9" ht="12.75">
      <c r="E849" s="5"/>
      <c r="G849" s="5"/>
      <c r="I849" s="5"/>
    </row>
    <row r="850" spans="5:9" ht="12.75">
      <c r="E850" s="5"/>
      <c r="G850" s="5"/>
      <c r="I850" s="5"/>
    </row>
    <row r="851" spans="5:9" ht="12.75">
      <c r="E851" s="5"/>
      <c r="G851" s="5"/>
      <c r="I851" s="5"/>
    </row>
    <row r="852" spans="5:9" ht="12.75">
      <c r="E852" s="5"/>
      <c r="G852" s="5"/>
      <c r="I852" s="5"/>
    </row>
    <row r="853" spans="5:9" ht="12.75">
      <c r="E853" s="5"/>
      <c r="G853" s="5"/>
      <c r="I853" s="5"/>
    </row>
    <row r="854" spans="5:9" ht="12.75">
      <c r="E854" s="5"/>
      <c r="G854" s="5"/>
      <c r="I854" s="5"/>
    </row>
    <row r="855" spans="5:9" ht="12.75">
      <c r="E855" s="5"/>
      <c r="G855" s="5"/>
      <c r="I855" s="5"/>
    </row>
    <row r="856" spans="5:9" ht="12.75">
      <c r="E856" s="5"/>
      <c r="G856" s="5"/>
      <c r="I856" s="5"/>
    </row>
    <row r="857" spans="5:9" ht="12.75">
      <c r="E857" s="5"/>
      <c r="G857" s="5"/>
      <c r="I857" s="5"/>
    </row>
    <row r="858" spans="5:9" ht="12.75">
      <c r="E858" s="5"/>
      <c r="G858" s="5"/>
      <c r="I858" s="5"/>
    </row>
    <row r="859" spans="5:9" ht="12.75">
      <c r="E859" s="5"/>
      <c r="G859" s="5"/>
      <c r="I859" s="5"/>
    </row>
    <row r="860" spans="5:9" ht="12.75">
      <c r="E860" s="5"/>
      <c r="G860" s="5"/>
      <c r="I860" s="5"/>
    </row>
    <row r="861" spans="5:9" ht="12.75">
      <c r="E861" s="5"/>
      <c r="G861" s="5"/>
      <c r="I861" s="5"/>
    </row>
    <row r="862" spans="5:9" ht="12.75">
      <c r="E862" s="5"/>
      <c r="G862" s="5"/>
      <c r="I862" s="5"/>
    </row>
    <row r="863" spans="5:9" ht="12.75">
      <c r="E863" s="5"/>
      <c r="G863" s="5"/>
      <c r="I863" s="5"/>
    </row>
    <row r="864" spans="5:9" ht="12.75">
      <c r="E864" s="5"/>
      <c r="G864" s="5"/>
      <c r="I864" s="5"/>
    </row>
    <row r="865" spans="5:9" ht="12.75">
      <c r="E865" s="5"/>
      <c r="G865" s="5"/>
      <c r="I865" s="5"/>
    </row>
    <row r="866" spans="5:9" ht="12.75">
      <c r="E866" s="5"/>
      <c r="G866" s="5"/>
      <c r="I866" s="5"/>
    </row>
    <row r="867" spans="5:9" ht="12.75">
      <c r="E867" s="5"/>
      <c r="G867" s="5"/>
      <c r="I867" s="5"/>
    </row>
    <row r="868" spans="5:9" ht="12.75">
      <c r="E868" s="5"/>
      <c r="G868" s="5"/>
      <c r="I868" s="5"/>
    </row>
    <row r="869" spans="5:9" ht="12.75">
      <c r="E869" s="5"/>
      <c r="G869" s="5"/>
      <c r="I869" s="5"/>
    </row>
    <row r="870" spans="5:9" ht="12.75">
      <c r="E870" s="5"/>
      <c r="G870" s="5"/>
      <c r="I870" s="5"/>
    </row>
    <row r="871" spans="5:9" ht="12.75">
      <c r="E871" s="5"/>
      <c r="G871" s="5"/>
      <c r="I871" s="5"/>
    </row>
    <row r="872" spans="5:9" ht="12.75">
      <c r="E872" s="5"/>
      <c r="G872" s="5"/>
      <c r="I872" s="5"/>
    </row>
    <row r="873" spans="5:9" ht="12.75">
      <c r="E873" s="5"/>
      <c r="G873" s="5"/>
      <c r="I873" s="5"/>
    </row>
    <row r="874" spans="5:9" ht="12.75">
      <c r="E874" s="5"/>
      <c r="G874" s="5"/>
      <c r="I874" s="5"/>
    </row>
    <row r="875" spans="5:9" ht="12.75">
      <c r="E875" s="5"/>
      <c r="G875" s="5"/>
      <c r="I875" s="5"/>
    </row>
    <row r="876" spans="5:9" ht="12.75">
      <c r="E876" s="5"/>
      <c r="G876" s="5"/>
      <c r="I876" s="5"/>
    </row>
    <row r="877" spans="5:9" ht="12.75">
      <c r="E877" s="5"/>
      <c r="G877" s="5"/>
      <c r="I877" s="5"/>
    </row>
    <row r="878" spans="5:9" ht="12.75">
      <c r="E878" s="5"/>
      <c r="G878" s="5"/>
      <c r="I878" s="5"/>
    </row>
    <row r="879" spans="5:9" ht="12.75">
      <c r="E879" s="5"/>
      <c r="G879" s="5"/>
      <c r="I879" s="5"/>
    </row>
    <row r="880" spans="5:9" ht="12.75">
      <c r="E880" s="5"/>
      <c r="G880" s="5"/>
      <c r="I880" s="5"/>
    </row>
    <row r="881" spans="5:9" ht="12.75">
      <c r="E881" s="5"/>
      <c r="G881" s="5"/>
      <c r="I881" s="5"/>
    </row>
    <row r="882" spans="5:9" ht="12.75">
      <c r="E882" s="5"/>
      <c r="G882" s="5"/>
      <c r="I882" s="5"/>
    </row>
    <row r="883" spans="5:9" ht="12.75">
      <c r="E883" s="5"/>
      <c r="G883" s="5"/>
      <c r="I883" s="5"/>
    </row>
    <row r="884" spans="5:9" ht="12.75">
      <c r="E884" s="5"/>
      <c r="G884" s="5"/>
      <c r="I884" s="5"/>
    </row>
    <row r="885" spans="5:9" ht="12.75">
      <c r="E885" s="5"/>
      <c r="G885" s="5"/>
      <c r="I885" s="5"/>
    </row>
    <row r="886" spans="5:9" ht="12.75">
      <c r="E886" s="5"/>
      <c r="G886" s="5"/>
      <c r="I886" s="5"/>
    </row>
    <row r="887" spans="5:9" ht="12.75">
      <c r="E887" s="5"/>
      <c r="G887" s="5"/>
      <c r="I887" s="5"/>
    </row>
    <row r="888" spans="5:9" ht="12.75">
      <c r="E888" s="5"/>
      <c r="G888" s="5"/>
      <c r="I888" s="5"/>
    </row>
    <row r="889" spans="5:9" ht="12.75">
      <c r="E889" s="5"/>
      <c r="G889" s="5"/>
      <c r="I889" s="5"/>
    </row>
    <row r="890" spans="5:9" ht="12.75">
      <c r="E890" s="5"/>
      <c r="G890" s="5"/>
      <c r="I890" s="5"/>
    </row>
    <row r="891" spans="5:9" ht="12.75">
      <c r="E891" s="5"/>
      <c r="G891" s="5"/>
      <c r="I891" s="5"/>
    </row>
    <row r="892" spans="5:9" ht="12.75">
      <c r="E892" s="5"/>
      <c r="G892" s="5"/>
      <c r="I892" s="5"/>
    </row>
    <row r="893" spans="5:9" ht="12.75">
      <c r="E893" s="5"/>
      <c r="G893" s="5"/>
      <c r="I893" s="5"/>
    </row>
    <row r="894" spans="5:9" ht="12.75">
      <c r="E894" s="5"/>
      <c r="G894" s="5"/>
      <c r="I894" s="5"/>
    </row>
    <row r="895" spans="5:9" ht="12.75">
      <c r="E895" s="5"/>
      <c r="G895" s="5"/>
      <c r="I895" s="5"/>
    </row>
    <row r="896" spans="5:9" ht="12.75">
      <c r="E896" s="5"/>
      <c r="G896" s="5"/>
      <c r="I896" s="5"/>
    </row>
    <row r="897" spans="5:9" ht="12.75">
      <c r="E897" s="5"/>
      <c r="G897" s="5"/>
      <c r="I897" s="5"/>
    </row>
    <row r="898" spans="5:9" ht="12.75">
      <c r="E898" s="5"/>
      <c r="G898" s="5"/>
      <c r="I898" s="5"/>
    </row>
    <row r="899" spans="5:9" ht="12.75">
      <c r="E899" s="5"/>
      <c r="G899" s="5"/>
      <c r="I899" s="5"/>
    </row>
    <row r="900" spans="5:9" ht="12.75">
      <c r="E900" s="5"/>
      <c r="G900" s="5"/>
      <c r="I900" s="5"/>
    </row>
    <row r="901" spans="5:9" ht="12.75">
      <c r="E901" s="5"/>
      <c r="G901" s="5"/>
      <c r="I901" s="5"/>
    </row>
    <row r="902" spans="5:9" ht="12.75">
      <c r="E902" s="5"/>
      <c r="G902" s="5"/>
      <c r="I902" s="5"/>
    </row>
    <row r="903" spans="5:9" ht="12.75">
      <c r="E903" s="5"/>
      <c r="G903" s="5"/>
      <c r="I903" s="5"/>
    </row>
    <row r="904" spans="5:9" ht="12.75">
      <c r="E904" s="5"/>
      <c r="G904" s="5"/>
      <c r="I904" s="5"/>
    </row>
    <row r="905" spans="5:9" ht="12.75">
      <c r="E905" s="5"/>
      <c r="G905" s="5"/>
      <c r="I905" s="5"/>
    </row>
    <row r="906" spans="5:9" ht="12.75">
      <c r="E906" s="5"/>
      <c r="G906" s="5"/>
      <c r="I906" s="5"/>
    </row>
    <row r="907" spans="5:9" ht="12.75">
      <c r="E907" s="5"/>
      <c r="G907" s="5"/>
      <c r="I907" s="5"/>
    </row>
    <row r="908" spans="5:9" ht="12.75">
      <c r="E908" s="5"/>
      <c r="G908" s="5"/>
      <c r="I908" s="5"/>
    </row>
    <row r="909" spans="5:9" ht="12.75">
      <c r="E909" s="5"/>
      <c r="G909" s="5"/>
      <c r="I909" s="5"/>
    </row>
    <row r="910" spans="5:9" ht="12.75">
      <c r="E910" s="5"/>
      <c r="G910" s="5"/>
      <c r="I910" s="5"/>
    </row>
    <row r="911" spans="5:9" ht="12.75">
      <c r="E911" s="5"/>
      <c r="G911" s="5"/>
      <c r="I911" s="5"/>
    </row>
    <row r="912" spans="5:9" ht="12.75">
      <c r="E912" s="5"/>
      <c r="G912" s="5"/>
      <c r="I912" s="5"/>
    </row>
    <row r="913" spans="5:9" ht="12.75">
      <c r="E913" s="5"/>
      <c r="G913" s="5"/>
      <c r="I913" s="5"/>
    </row>
    <row r="914" spans="5:9" ht="12.75">
      <c r="E914" s="5"/>
      <c r="G914" s="5"/>
      <c r="I914" s="5"/>
    </row>
    <row r="915" spans="5:9" ht="12.75">
      <c r="E915" s="5"/>
      <c r="G915" s="5"/>
      <c r="I915" s="5"/>
    </row>
    <row r="916" spans="5:9" ht="12.75">
      <c r="E916" s="5"/>
      <c r="G916" s="5"/>
      <c r="I916" s="5"/>
    </row>
    <row r="917" spans="5:9" ht="12.75">
      <c r="E917" s="5"/>
      <c r="G917" s="5"/>
      <c r="I917" s="5"/>
    </row>
    <row r="918" spans="5:9" ht="12.75">
      <c r="E918" s="5"/>
      <c r="G918" s="5"/>
      <c r="I918" s="5"/>
    </row>
    <row r="919" spans="5:9" ht="12.75">
      <c r="E919" s="5"/>
      <c r="G919" s="5"/>
      <c r="I919" s="5"/>
    </row>
    <row r="920" spans="5:9" ht="12.75">
      <c r="E920" s="5"/>
      <c r="G920" s="5"/>
      <c r="I920" s="5"/>
    </row>
    <row r="921" spans="5:9" ht="12.75">
      <c r="E921" s="5"/>
      <c r="G921" s="5"/>
      <c r="I921" s="5"/>
    </row>
    <row r="922" spans="5:9" ht="12.75">
      <c r="E922" s="5"/>
      <c r="G922" s="5"/>
      <c r="I922" s="5"/>
    </row>
    <row r="923" spans="5:9" ht="12.75">
      <c r="E923" s="5"/>
      <c r="G923" s="5"/>
      <c r="I923" s="5"/>
    </row>
    <row r="924" spans="5:9" ht="12.75">
      <c r="E924" s="5"/>
      <c r="G924" s="5"/>
      <c r="I924" s="5"/>
    </row>
    <row r="925" spans="5:9" ht="12.75">
      <c r="E925" s="5"/>
      <c r="G925" s="5"/>
      <c r="I925" s="5"/>
    </row>
    <row r="926" spans="5:9" ht="12.75">
      <c r="E926" s="5"/>
      <c r="G926" s="5"/>
      <c r="I926" s="5"/>
    </row>
    <row r="927" spans="5:9" ht="12.75">
      <c r="E927" s="5"/>
      <c r="G927" s="5"/>
      <c r="I927" s="5"/>
    </row>
    <row r="928" spans="5:9" ht="12.75">
      <c r="E928" s="5"/>
      <c r="G928" s="5"/>
      <c r="I928" s="5"/>
    </row>
    <row r="929" spans="5:9" ht="12.75">
      <c r="E929" s="5"/>
      <c r="G929" s="5"/>
      <c r="I929" s="5"/>
    </row>
    <row r="930" spans="5:9" ht="12.75">
      <c r="E930" s="5"/>
      <c r="G930" s="5"/>
      <c r="I930" s="5"/>
    </row>
    <row r="931" spans="5:9" ht="12.75">
      <c r="E931" s="5"/>
      <c r="G931" s="5"/>
      <c r="I931" s="5"/>
    </row>
    <row r="932" spans="5:9" ht="12.75">
      <c r="E932" s="5"/>
      <c r="G932" s="5"/>
      <c r="I932" s="5"/>
    </row>
    <row r="933" spans="5:9" ht="12.75">
      <c r="E933" s="5"/>
      <c r="G933" s="5"/>
      <c r="I933" s="5"/>
    </row>
    <row r="934" spans="5:9" ht="12.75">
      <c r="E934" s="5"/>
      <c r="G934" s="5"/>
      <c r="I934" s="5"/>
    </row>
    <row r="935" spans="5:9" ht="12.75">
      <c r="E935" s="5"/>
      <c r="G935" s="5"/>
      <c r="I935" s="5"/>
    </row>
    <row r="936" spans="5:9" ht="12.75">
      <c r="E936" s="5"/>
      <c r="G936" s="5"/>
      <c r="I936" s="5"/>
    </row>
    <row r="937" spans="5:9" ht="12.75">
      <c r="E937" s="5"/>
      <c r="G937" s="5"/>
      <c r="I937" s="5"/>
    </row>
    <row r="938" spans="5:9" ht="12.75">
      <c r="E938" s="5"/>
      <c r="G938" s="5"/>
      <c r="I938" s="5"/>
    </row>
    <row r="939" spans="5:9" ht="12.75">
      <c r="E939" s="5"/>
      <c r="G939" s="5"/>
      <c r="I939" s="5"/>
    </row>
    <row r="940" spans="5:9" ht="12.75">
      <c r="E940" s="5"/>
      <c r="G940" s="5"/>
      <c r="I940" s="5"/>
    </row>
    <row r="941" spans="5:9" ht="12.75">
      <c r="E941" s="5"/>
      <c r="G941" s="5"/>
      <c r="I941" s="5"/>
    </row>
    <row r="942" spans="5:9" ht="12.75">
      <c r="E942" s="5"/>
      <c r="G942" s="5"/>
      <c r="I942" s="5"/>
    </row>
    <row r="943" spans="5:9" ht="12.75">
      <c r="E943" s="5"/>
      <c r="G943" s="5"/>
      <c r="I943" s="5"/>
    </row>
    <row r="944" spans="5:9" ht="12.75">
      <c r="E944" s="5"/>
      <c r="G944" s="5"/>
      <c r="I944" s="5"/>
    </row>
    <row r="945" spans="5:9" ht="12.75">
      <c r="E945" s="5"/>
      <c r="G945" s="5"/>
      <c r="I945" s="5"/>
    </row>
    <row r="946" spans="5:9" ht="12.75">
      <c r="E946" s="5"/>
      <c r="G946" s="5"/>
      <c r="I946" s="5"/>
    </row>
    <row r="947" spans="5:9" ht="12.75">
      <c r="E947" s="5"/>
      <c r="G947" s="5"/>
      <c r="I947" s="5"/>
    </row>
    <row r="948" spans="5:9" ht="12.75">
      <c r="E948" s="5"/>
      <c r="G948" s="5"/>
      <c r="I948" s="5"/>
    </row>
    <row r="949" spans="5:9" ht="12.75">
      <c r="E949" s="5"/>
      <c r="G949" s="5"/>
      <c r="I949" s="5"/>
    </row>
    <row r="950" spans="5:9" ht="12.75">
      <c r="E950" s="5"/>
      <c r="G950" s="5"/>
      <c r="I950" s="5"/>
    </row>
    <row r="951" spans="5:9" ht="12.75">
      <c r="E951" s="5"/>
      <c r="G951" s="5"/>
      <c r="I951" s="5"/>
    </row>
    <row r="952" spans="5:9" ht="12.75">
      <c r="E952" s="5"/>
      <c r="G952" s="5"/>
      <c r="I952" s="5"/>
    </row>
    <row r="953" spans="5:9" ht="12.75">
      <c r="E953" s="5"/>
      <c r="G953" s="5"/>
      <c r="I953" s="5"/>
    </row>
    <row r="954" spans="5:9" ht="12.75">
      <c r="E954" s="5"/>
      <c r="G954" s="5"/>
      <c r="I954" s="5"/>
    </row>
    <row r="955" spans="5:9" ht="12.75">
      <c r="E955" s="5"/>
      <c r="G955" s="5"/>
      <c r="I955" s="5"/>
    </row>
    <row r="956" spans="5:9" ht="12.75">
      <c r="E956" s="5"/>
      <c r="G956" s="5"/>
      <c r="I956" s="5"/>
    </row>
    <row r="957" spans="5:9" ht="12.75">
      <c r="E957" s="5"/>
      <c r="G957" s="5"/>
      <c r="I957" s="5"/>
    </row>
    <row r="958" spans="5:9" ht="12.75">
      <c r="E958" s="5"/>
      <c r="G958" s="5"/>
      <c r="I958" s="5"/>
    </row>
    <row r="959" spans="5:9" ht="12.75">
      <c r="E959" s="5"/>
      <c r="G959" s="5"/>
      <c r="I959" s="5"/>
    </row>
    <row r="960" spans="5:9" ht="12.75">
      <c r="E960" s="5"/>
      <c r="G960" s="5"/>
      <c r="I960" s="5"/>
    </row>
    <row r="961" spans="5:9" ht="12.75">
      <c r="E961" s="5"/>
      <c r="G961" s="5"/>
      <c r="I961" s="5"/>
    </row>
    <row r="962" spans="5:9" ht="12.75">
      <c r="E962" s="5"/>
      <c r="G962" s="5"/>
      <c r="I962" s="5"/>
    </row>
    <row r="963" spans="5:9" ht="12.75">
      <c r="E963" s="5"/>
      <c r="G963" s="5"/>
      <c r="I963" s="5"/>
    </row>
    <row r="964" spans="5:9" ht="12.75">
      <c r="E964" s="5"/>
      <c r="G964" s="5"/>
      <c r="I964" s="5"/>
    </row>
    <row r="965" spans="5:9" ht="12.75">
      <c r="E965" s="5"/>
      <c r="G965" s="5"/>
      <c r="I965" s="5"/>
    </row>
    <row r="966" spans="5:9" ht="12.75">
      <c r="E966" s="5"/>
      <c r="G966" s="5"/>
      <c r="I966" s="5"/>
    </row>
    <row r="967" spans="5:9" ht="12.75">
      <c r="E967" s="5"/>
      <c r="G967" s="5"/>
      <c r="I967" s="5"/>
    </row>
    <row r="968" spans="5:9" ht="12.75">
      <c r="E968" s="5"/>
      <c r="G968" s="5"/>
      <c r="I968" s="5"/>
    </row>
    <row r="969" spans="5:9" ht="12.75">
      <c r="E969" s="5"/>
      <c r="G969" s="5"/>
      <c r="I969" s="5"/>
    </row>
    <row r="970" spans="5:9" ht="12.75">
      <c r="E970" s="5"/>
      <c r="G970" s="5"/>
      <c r="I970" s="5"/>
    </row>
    <row r="971" spans="5:9" ht="12.75">
      <c r="E971" s="5"/>
      <c r="G971" s="5"/>
      <c r="I971" s="5"/>
    </row>
    <row r="972" spans="5:9" ht="12.75">
      <c r="E972" s="5"/>
      <c r="G972" s="5"/>
      <c r="I972" s="5"/>
    </row>
    <row r="973" spans="5:9" ht="12.75">
      <c r="E973" s="5"/>
      <c r="G973" s="5"/>
      <c r="I973" s="5"/>
    </row>
    <row r="974" spans="5:9" ht="12.75">
      <c r="E974" s="5"/>
      <c r="G974" s="5"/>
      <c r="I974" s="5"/>
    </row>
    <row r="975" spans="5:9" ht="12.75">
      <c r="E975" s="5"/>
      <c r="G975" s="5"/>
      <c r="I975" s="5"/>
    </row>
    <row r="976" spans="5:9" ht="12.75">
      <c r="E976" s="5"/>
      <c r="G976" s="5"/>
      <c r="I976" s="5"/>
    </row>
    <row r="977" spans="5:9" ht="12.75">
      <c r="E977" s="5"/>
      <c r="G977" s="5"/>
      <c r="I977" s="5"/>
    </row>
    <row r="978" spans="5:9" ht="12.75">
      <c r="E978" s="5"/>
      <c r="G978" s="5"/>
      <c r="I978" s="5"/>
    </row>
    <row r="979" spans="5:9" ht="12.75">
      <c r="E979" s="5"/>
      <c r="G979" s="5"/>
      <c r="I979" s="5"/>
    </row>
    <row r="980" spans="5:9" ht="12.75">
      <c r="E980" s="5"/>
      <c r="G980" s="5"/>
      <c r="I980" s="5"/>
    </row>
    <row r="981" spans="5:9" ht="12.75">
      <c r="E981" s="5"/>
      <c r="G981" s="5"/>
      <c r="I981" s="5"/>
    </row>
    <row r="982" spans="5:9" ht="12.75">
      <c r="E982" s="5"/>
      <c r="G982" s="5"/>
      <c r="I982" s="5"/>
    </row>
    <row r="983" spans="5:9" ht="12.75">
      <c r="E983" s="5"/>
      <c r="G983" s="5"/>
      <c r="I983" s="5"/>
    </row>
    <row r="984" spans="5:9" ht="12.75">
      <c r="E984" s="5"/>
      <c r="G984" s="5"/>
      <c r="I984" s="5"/>
    </row>
    <row r="985" spans="5:9" ht="12.75">
      <c r="E985" s="5"/>
      <c r="G985" s="5"/>
      <c r="I985" s="5"/>
    </row>
    <row r="986" spans="5:9" ht="12.75">
      <c r="E986" s="5"/>
      <c r="G986" s="5"/>
      <c r="I986" s="5"/>
    </row>
    <row r="987" spans="5:9" ht="12.75">
      <c r="E987" s="5"/>
      <c r="G987" s="5"/>
      <c r="I987" s="5"/>
    </row>
    <row r="988" spans="5:9" ht="12.75">
      <c r="E988" s="5"/>
      <c r="G988" s="5"/>
      <c r="I988" s="5"/>
    </row>
    <row r="989" spans="5:9" ht="12.75">
      <c r="E989" s="5"/>
      <c r="G989" s="5"/>
      <c r="I989" s="5"/>
    </row>
    <row r="990" spans="5:9" ht="12.75">
      <c r="E990" s="5"/>
      <c r="G990" s="5"/>
      <c r="I990" s="5"/>
    </row>
    <row r="991" spans="5:9" ht="12.75">
      <c r="E991" s="5"/>
      <c r="G991" s="5"/>
      <c r="I991" s="5"/>
    </row>
    <row r="992" spans="5:9" ht="12.75">
      <c r="E992" s="5"/>
      <c r="G992" s="5"/>
      <c r="I992" s="5"/>
    </row>
    <row r="993" spans="5:9" ht="12.75">
      <c r="E993" s="5"/>
      <c r="G993" s="5"/>
      <c r="I993" s="5"/>
    </row>
    <row r="994" spans="5:9" ht="12.75">
      <c r="E994" s="5"/>
      <c r="G994" s="5"/>
      <c r="I994" s="5"/>
    </row>
    <row r="995" spans="5:9" ht="12.75">
      <c r="E995" s="5"/>
      <c r="G995" s="5"/>
      <c r="I995" s="5"/>
    </row>
    <row r="996" spans="5:9" ht="12.75">
      <c r="E996" s="5"/>
      <c r="G996" s="5"/>
      <c r="I996" s="5"/>
    </row>
    <row r="997" spans="5:9" ht="12.75">
      <c r="E997" s="5"/>
      <c r="G997" s="5"/>
      <c r="I997" s="5"/>
    </row>
    <row r="998" spans="5:9" ht="12.75">
      <c r="E998" s="5"/>
      <c r="G998" s="5"/>
      <c r="I998" s="5"/>
    </row>
    <row r="999" spans="5:9" ht="12.75">
      <c r="E999" s="5"/>
      <c r="G999" s="5"/>
      <c r="I999" s="5"/>
    </row>
    <row r="1000" spans="5:9" ht="12.75">
      <c r="E1000" s="5"/>
      <c r="G1000" s="5"/>
      <c r="I1000" s="5"/>
    </row>
    <row r="1001" spans="5:9" ht="12.75">
      <c r="E1001" s="5"/>
      <c r="G1001" s="5"/>
      <c r="I1001" s="5"/>
    </row>
    <row r="1002" spans="5:9" ht="12.75">
      <c r="E1002" s="5"/>
      <c r="G1002" s="5"/>
      <c r="I1002" s="5"/>
    </row>
    <row r="1003" spans="5:9" ht="12.75">
      <c r="E1003" s="5"/>
      <c r="G1003" s="5"/>
      <c r="I1003" s="5"/>
    </row>
    <row r="1004" spans="5:9" ht="12.75">
      <c r="E1004" s="5"/>
      <c r="G1004" s="5"/>
      <c r="I1004" s="5"/>
    </row>
    <row r="1005" spans="5:9" ht="12.75">
      <c r="E1005" s="5"/>
      <c r="G1005" s="5"/>
      <c r="I1005" s="5"/>
    </row>
    <row r="1006" spans="5:9" ht="12.75">
      <c r="E1006" s="5"/>
      <c r="G1006" s="5"/>
      <c r="I1006" s="5"/>
    </row>
    <row r="1007" spans="5:9" ht="12.75">
      <c r="E1007" s="5"/>
      <c r="G1007" s="5"/>
      <c r="I1007" s="5"/>
    </row>
    <row r="1008" spans="5:9" ht="12.75">
      <c r="E1008" s="5"/>
      <c r="G1008" s="5"/>
      <c r="I1008" s="5"/>
    </row>
    <row r="1009" spans="5:9" ht="12.75">
      <c r="E1009" s="5"/>
      <c r="G1009" s="5"/>
      <c r="I1009" s="5"/>
    </row>
    <row r="1010" spans="5:9" ht="12.75">
      <c r="E1010" s="5"/>
      <c r="G1010" s="5"/>
      <c r="I1010" s="5"/>
    </row>
    <row r="1011" spans="5:9" ht="12.75">
      <c r="E1011" s="5"/>
      <c r="G1011" s="5"/>
      <c r="I1011" s="5"/>
    </row>
    <row r="1012" spans="5:9" ht="12.75">
      <c r="E1012" s="5"/>
      <c r="G1012" s="5"/>
      <c r="I1012" s="5"/>
    </row>
    <row r="1013" spans="5:9" ht="12.75">
      <c r="E1013" s="5"/>
      <c r="G1013" s="5"/>
      <c r="I1013" s="5"/>
    </row>
    <row r="1014" spans="5:9" ht="12.75">
      <c r="E1014" s="5"/>
      <c r="G1014" s="5"/>
      <c r="I1014" s="5"/>
    </row>
    <row r="1015" spans="5:9" ht="12.75">
      <c r="E1015" s="5"/>
      <c r="G1015" s="5"/>
      <c r="I1015" s="5"/>
    </row>
    <row r="1016" spans="5:9" ht="12.75">
      <c r="E1016" s="5"/>
      <c r="G1016" s="5"/>
      <c r="I1016" s="5"/>
    </row>
    <row r="1017" spans="5:9" ht="12.75">
      <c r="E1017" s="5"/>
      <c r="G1017" s="5"/>
      <c r="I1017" s="5"/>
    </row>
    <row r="1018" spans="5:9" ht="12.75">
      <c r="E1018" s="5"/>
      <c r="G1018" s="5"/>
      <c r="I1018" s="5"/>
    </row>
    <row r="1019" spans="5:9" ht="12.75">
      <c r="E1019" s="5"/>
      <c r="G1019" s="5"/>
      <c r="I1019" s="5"/>
    </row>
    <row r="1020" spans="5:9" ht="12.75">
      <c r="E1020" s="5"/>
      <c r="G1020" s="5"/>
      <c r="I1020" s="5"/>
    </row>
    <row r="1021" spans="5:9" ht="12.75">
      <c r="E1021" s="5"/>
      <c r="G1021" s="5"/>
      <c r="I1021" s="5"/>
    </row>
    <row r="1022" spans="5:9" ht="12.75">
      <c r="E1022" s="5"/>
      <c r="G1022" s="5"/>
      <c r="I1022" s="5"/>
    </row>
    <row r="1023" spans="5:9" ht="12.75">
      <c r="E1023" s="5"/>
      <c r="G1023" s="5"/>
      <c r="I1023" s="5"/>
    </row>
    <row r="1024" spans="5:9" ht="12.75">
      <c r="E1024" s="5"/>
      <c r="G1024" s="5"/>
      <c r="I1024" s="5"/>
    </row>
    <row r="1025" spans="5:9" ht="12.75">
      <c r="E1025" s="5"/>
      <c r="G1025" s="5"/>
      <c r="I1025" s="5"/>
    </row>
    <row r="1026" spans="5:9" ht="12.75">
      <c r="E1026" s="5"/>
      <c r="G1026" s="5"/>
      <c r="I1026" s="5"/>
    </row>
    <row r="1027" spans="5:9" ht="12.75">
      <c r="E1027" s="5"/>
      <c r="G1027" s="5"/>
      <c r="I1027" s="5"/>
    </row>
    <row r="1028" spans="5:9" ht="12.75">
      <c r="E1028" s="5"/>
      <c r="G1028" s="5"/>
      <c r="I1028" s="5"/>
    </row>
    <row r="1029" spans="5:9" ht="12.75">
      <c r="E1029" s="5"/>
      <c r="G1029" s="5"/>
      <c r="I1029" s="5"/>
    </row>
    <row r="1030" spans="5:9" ht="12.75">
      <c r="E1030" s="5"/>
      <c r="G1030" s="5"/>
      <c r="I1030" s="5"/>
    </row>
    <row r="1031" spans="5:9" ht="12.75">
      <c r="E1031" s="5"/>
      <c r="G1031" s="5"/>
      <c r="I1031" s="5"/>
    </row>
    <row r="1032" spans="5:9" ht="12.75">
      <c r="E1032" s="5"/>
      <c r="G1032" s="5"/>
      <c r="I1032" s="5"/>
    </row>
    <row r="1033" spans="5:9" ht="12.75">
      <c r="E1033" s="5"/>
      <c r="G1033" s="5"/>
      <c r="I1033" s="5"/>
    </row>
    <row r="1034" spans="5:9" ht="12.75">
      <c r="E1034" s="5"/>
      <c r="G1034" s="5"/>
      <c r="I1034" s="5"/>
    </row>
    <row r="1035" spans="5:9" ht="12.75">
      <c r="E1035" s="5"/>
      <c r="G1035" s="5"/>
      <c r="I1035" s="5"/>
    </row>
    <row r="1036" spans="5:9" ht="12.75">
      <c r="E1036" s="5"/>
      <c r="G1036" s="5"/>
      <c r="I1036" s="5"/>
    </row>
    <row r="1037" spans="5:9" ht="12.75">
      <c r="E1037" s="5"/>
      <c r="G1037" s="5"/>
      <c r="I1037" s="5"/>
    </row>
    <row r="1038" spans="5:9" ht="12.75">
      <c r="E1038" s="5"/>
      <c r="G1038" s="5"/>
      <c r="I1038" s="5"/>
    </row>
    <row r="1039" spans="5:9" ht="12.75">
      <c r="E1039" s="5"/>
      <c r="G1039" s="5"/>
      <c r="I1039" s="5"/>
    </row>
    <row r="1040" spans="5:9" ht="12.75">
      <c r="E1040" s="5"/>
      <c r="G1040" s="5"/>
      <c r="I1040" s="5"/>
    </row>
    <row r="1041" spans="5:9" ht="12.75">
      <c r="E1041" s="5"/>
      <c r="G1041" s="5"/>
      <c r="I1041" s="5"/>
    </row>
    <row r="1042" spans="5:9" ht="12.75">
      <c r="E1042" s="5"/>
      <c r="G1042" s="5"/>
      <c r="I1042" s="5"/>
    </row>
    <row r="1043" spans="5:9" ht="12.75">
      <c r="E1043" s="5"/>
      <c r="G1043" s="5"/>
      <c r="I1043" s="5"/>
    </row>
    <row r="1044" spans="5:9" ht="12.75">
      <c r="E1044" s="5"/>
      <c r="G1044" s="5"/>
      <c r="I1044" s="5"/>
    </row>
    <row r="1045" spans="5:9" ht="12.75">
      <c r="E1045" s="5"/>
      <c r="G1045" s="5"/>
      <c r="I1045" s="5"/>
    </row>
    <row r="1046" spans="5:9" ht="12.75">
      <c r="E1046" s="5"/>
      <c r="G1046" s="5"/>
      <c r="I1046" s="5"/>
    </row>
    <row r="1047" spans="5:9" ht="12.75">
      <c r="E1047" s="5"/>
      <c r="G1047" s="5"/>
      <c r="I1047" s="5"/>
    </row>
    <row r="1048" spans="5:9" ht="12.75">
      <c r="E1048" s="5"/>
      <c r="G1048" s="5"/>
      <c r="I1048" s="5"/>
    </row>
    <row r="1049" spans="5:9" ht="12.75">
      <c r="E1049" s="5"/>
      <c r="G1049" s="5"/>
      <c r="I1049" s="5"/>
    </row>
    <row r="1050" spans="5:9" ht="12.75">
      <c r="E1050" s="5"/>
      <c r="G1050" s="5"/>
      <c r="I1050" s="5"/>
    </row>
    <row r="1051" spans="5:9" ht="12.75">
      <c r="E1051" s="5"/>
      <c r="G1051" s="5"/>
      <c r="I1051" s="5"/>
    </row>
    <row r="1052" spans="5:9" ht="12.75">
      <c r="E1052" s="5"/>
      <c r="G1052" s="5"/>
      <c r="I1052" s="5"/>
    </row>
    <row r="1053" spans="5:9" ht="12.75">
      <c r="E1053" s="5"/>
      <c r="G1053" s="5"/>
      <c r="I1053" s="5"/>
    </row>
    <row r="1054" spans="5:9" ht="12.75">
      <c r="E1054" s="5"/>
      <c r="G1054" s="5"/>
      <c r="I1054" s="5"/>
    </row>
    <row r="1055" spans="5:9" ht="12.75">
      <c r="E1055" s="5"/>
      <c r="G1055" s="5"/>
      <c r="I1055" s="5"/>
    </row>
    <row r="1056" spans="5:9" ht="12.75">
      <c r="E1056" s="5"/>
      <c r="G1056" s="5"/>
      <c r="I1056" s="5"/>
    </row>
    <row r="1057" spans="5:9" ht="12.75">
      <c r="E1057" s="5"/>
      <c r="G1057" s="5"/>
      <c r="I1057" s="5"/>
    </row>
    <row r="1058" spans="5:9" ht="12.75">
      <c r="E1058" s="5"/>
      <c r="G1058" s="5"/>
      <c r="I1058" s="5"/>
    </row>
    <row r="1059" spans="5:9" ht="12.75">
      <c r="E1059" s="5"/>
      <c r="G1059" s="5"/>
      <c r="I1059" s="5"/>
    </row>
    <row r="1060" spans="5:9" ht="12.75">
      <c r="E1060" s="5"/>
      <c r="G1060" s="5"/>
      <c r="I1060" s="5"/>
    </row>
    <row r="1061" spans="5:9" ht="12.75">
      <c r="E1061" s="5"/>
      <c r="G1061" s="5"/>
      <c r="I1061" s="5"/>
    </row>
    <row r="1062" spans="5:9" ht="12.75">
      <c r="E1062" s="5"/>
      <c r="G1062" s="5"/>
      <c r="I1062" s="5"/>
    </row>
    <row r="1063" spans="5:9" ht="12.75">
      <c r="E1063" s="5"/>
      <c r="G1063" s="5"/>
      <c r="I1063" s="5"/>
    </row>
    <row r="1064" spans="5:9" ht="12.75">
      <c r="E1064" s="5"/>
      <c r="G1064" s="5"/>
      <c r="I1064" s="5"/>
    </row>
    <row r="1065" spans="5:9" ht="12.75">
      <c r="E1065" s="5"/>
      <c r="G1065" s="5"/>
      <c r="I1065" s="5"/>
    </row>
    <row r="1066" spans="5:9" ht="12.75">
      <c r="E1066" s="5"/>
      <c r="G1066" s="5"/>
      <c r="I1066" s="5"/>
    </row>
    <row r="1067" spans="5:9" ht="12.75">
      <c r="E1067" s="5"/>
      <c r="G1067" s="5"/>
      <c r="I1067" s="5"/>
    </row>
    <row r="1068" spans="5:9" ht="12.75">
      <c r="E1068" s="5"/>
      <c r="G1068" s="5"/>
      <c r="I1068" s="5"/>
    </row>
    <row r="1069" spans="5:9" ht="12.75">
      <c r="E1069" s="5"/>
      <c r="G1069" s="5"/>
      <c r="I1069" s="5"/>
    </row>
    <row r="1070" spans="5:9" ht="12.75">
      <c r="E1070" s="5"/>
      <c r="G1070" s="5"/>
      <c r="I1070" s="5"/>
    </row>
    <row r="1071" spans="5:9" ht="12.75">
      <c r="E1071" s="5"/>
      <c r="G1071" s="5"/>
      <c r="I1071" s="5"/>
    </row>
    <row r="1072" spans="5:9" ht="12.75">
      <c r="E1072" s="5"/>
      <c r="G1072" s="5"/>
      <c r="I1072" s="5"/>
    </row>
    <row r="1073" spans="5:9" ht="12.75">
      <c r="E1073" s="5"/>
      <c r="G1073" s="5"/>
      <c r="I1073" s="5"/>
    </row>
    <row r="1074" spans="5:9" ht="12.75">
      <c r="E1074" s="5"/>
      <c r="G1074" s="5"/>
      <c r="I1074" s="5"/>
    </row>
    <row r="1075" spans="5:9" ht="12.75">
      <c r="E1075" s="5"/>
      <c r="G1075" s="5"/>
      <c r="I1075" s="5"/>
    </row>
    <row r="1076" spans="5:9" ht="12.75">
      <c r="E1076" s="5"/>
      <c r="G1076" s="5"/>
      <c r="I1076" s="5"/>
    </row>
    <row r="1077" spans="5:9" ht="12.75">
      <c r="E1077" s="5"/>
      <c r="G1077" s="5"/>
      <c r="I1077" s="5"/>
    </row>
    <row r="1078" spans="5:9" ht="12.75">
      <c r="E1078" s="5"/>
      <c r="G1078" s="5"/>
      <c r="I1078" s="5"/>
    </row>
    <row r="1079" spans="5:9" ht="12.75">
      <c r="E1079" s="5"/>
      <c r="G1079" s="5"/>
      <c r="I1079" s="5"/>
    </row>
    <row r="1080" spans="5:9" ht="12.75">
      <c r="E1080" s="5"/>
      <c r="G1080" s="5"/>
      <c r="I1080" s="5"/>
    </row>
    <row r="1081" spans="5:9" ht="12.75">
      <c r="E1081" s="5"/>
      <c r="G1081" s="5"/>
      <c r="I1081" s="5"/>
    </row>
    <row r="1082" spans="5:9" ht="12.75">
      <c r="E1082" s="5"/>
      <c r="G1082" s="5"/>
      <c r="I1082" s="5"/>
    </row>
    <row r="1083" spans="5:9" ht="12.75">
      <c r="E1083" s="5"/>
      <c r="G1083" s="5"/>
      <c r="I1083" s="5"/>
    </row>
    <row r="1084" spans="5:9" ht="12.75">
      <c r="E1084" s="5"/>
      <c r="G1084" s="5"/>
      <c r="I1084" s="5"/>
    </row>
    <row r="1085" spans="5:9" ht="12.75">
      <c r="E1085" s="5"/>
      <c r="G1085" s="5"/>
      <c r="I1085" s="5"/>
    </row>
    <row r="1086" spans="5:9" ht="12.75">
      <c r="E1086" s="5"/>
      <c r="G1086" s="5"/>
      <c r="I1086" s="5"/>
    </row>
    <row r="1087" spans="5:9" ht="12.75">
      <c r="E1087" s="5"/>
      <c r="G1087" s="5"/>
      <c r="I1087" s="5"/>
    </row>
    <row r="1088" spans="5:9" ht="12.75">
      <c r="E1088" s="5"/>
      <c r="G1088" s="5"/>
      <c r="I1088" s="5"/>
    </row>
    <row r="1089" spans="5:9" ht="12.75">
      <c r="E1089" s="5"/>
      <c r="G1089" s="5"/>
      <c r="I1089" s="5"/>
    </row>
    <row r="1090" spans="5:9" ht="12.75">
      <c r="E1090" s="5"/>
      <c r="G1090" s="5"/>
      <c r="I1090" s="5"/>
    </row>
    <row r="1091" spans="5:9" ht="12.75">
      <c r="E1091" s="5"/>
      <c r="G1091" s="5"/>
      <c r="I1091" s="5"/>
    </row>
    <row r="1092" spans="5:9" ht="12.75">
      <c r="E1092" s="5"/>
      <c r="G1092" s="5"/>
      <c r="I1092" s="5"/>
    </row>
    <row r="1093" spans="5:9" ht="12.75">
      <c r="E1093" s="5"/>
      <c r="G1093" s="5"/>
      <c r="I1093" s="5"/>
    </row>
    <row r="1094" spans="5:9" ht="12.75">
      <c r="E1094" s="5"/>
      <c r="G1094" s="5"/>
      <c r="I1094" s="5"/>
    </row>
    <row r="1095" spans="5:9" ht="12.75">
      <c r="E1095" s="5"/>
      <c r="G1095" s="5"/>
      <c r="I1095" s="5"/>
    </row>
    <row r="1096" spans="5:9" ht="12.75">
      <c r="E1096" s="5"/>
      <c r="G1096" s="5"/>
      <c r="I1096" s="5"/>
    </row>
    <row r="1097" spans="5:9" ht="12.75">
      <c r="E1097" s="5"/>
      <c r="G1097" s="5"/>
      <c r="I1097" s="5"/>
    </row>
    <row r="1098" spans="5:9" ht="12.75">
      <c r="E1098" s="5"/>
      <c r="G1098" s="5"/>
      <c r="I1098" s="5"/>
    </row>
    <row r="1099" spans="5:9" ht="12.75">
      <c r="E1099" s="5"/>
      <c r="G1099" s="5"/>
      <c r="I1099" s="5"/>
    </row>
    <row r="1100" spans="5:9" ht="12.75">
      <c r="E1100" s="5"/>
      <c r="G1100" s="5"/>
      <c r="I1100" s="5"/>
    </row>
    <row r="1101" spans="5:9" ht="12.75">
      <c r="E1101" s="5"/>
      <c r="G1101" s="5"/>
      <c r="I1101" s="5"/>
    </row>
    <row r="1102" spans="5:9" ht="12.75">
      <c r="E1102" s="5"/>
      <c r="G1102" s="5"/>
      <c r="I1102" s="5"/>
    </row>
    <row r="1103" spans="5:9" ht="12.75">
      <c r="E1103" s="5"/>
      <c r="G1103" s="5"/>
      <c r="I1103" s="5"/>
    </row>
    <row r="1104" spans="5:9" ht="12.75">
      <c r="E1104" s="5"/>
      <c r="G1104" s="5"/>
      <c r="I1104" s="5"/>
    </row>
    <row r="1105" spans="5:9" ht="12.75">
      <c r="E1105" s="5"/>
      <c r="G1105" s="5"/>
      <c r="I1105" s="5"/>
    </row>
    <row r="1106" spans="5:9" ht="12.75">
      <c r="E1106" s="5"/>
      <c r="G1106" s="5"/>
      <c r="I1106" s="5"/>
    </row>
    <row r="1107" spans="5:9" ht="12.75">
      <c r="E1107" s="5"/>
      <c r="G1107" s="5"/>
      <c r="I1107" s="5"/>
    </row>
    <row r="1108" spans="5:9" ht="12.75">
      <c r="E1108" s="5"/>
      <c r="G1108" s="5"/>
      <c r="I1108" s="5"/>
    </row>
    <row r="1109" spans="5:9" ht="12.75">
      <c r="E1109" s="5"/>
      <c r="G1109" s="5"/>
      <c r="I1109" s="5"/>
    </row>
    <row r="1110" spans="5:9" ht="12.75">
      <c r="E1110" s="5"/>
      <c r="G1110" s="5"/>
      <c r="I1110" s="5"/>
    </row>
    <row r="1111" spans="5:9" ht="12.75">
      <c r="E1111" s="5"/>
      <c r="G1111" s="5"/>
      <c r="I1111" s="5"/>
    </row>
    <row r="1112" spans="5:9" ht="12.75">
      <c r="E1112" s="5"/>
      <c r="G1112" s="5"/>
      <c r="I1112" s="5"/>
    </row>
    <row r="1113" spans="5:9" ht="12.75">
      <c r="E1113" s="5"/>
      <c r="G1113" s="5"/>
      <c r="I1113" s="5"/>
    </row>
    <row r="1114" spans="5:9" ht="12.75">
      <c r="E1114" s="5"/>
      <c r="G1114" s="5"/>
      <c r="I1114" s="5"/>
    </row>
    <row r="1115" spans="5:9" ht="12.75">
      <c r="E1115" s="5"/>
      <c r="G1115" s="5"/>
      <c r="I1115" s="5"/>
    </row>
    <row r="1116" spans="5:9" ht="12.75">
      <c r="E1116" s="5"/>
      <c r="G1116" s="5"/>
      <c r="I1116" s="5"/>
    </row>
    <row r="1117" spans="5:9" ht="12.75">
      <c r="E1117" s="5"/>
      <c r="G1117" s="5"/>
      <c r="I1117" s="5"/>
    </row>
    <row r="1118" spans="5:9" ht="12.75">
      <c r="E1118" s="5"/>
      <c r="G1118" s="5"/>
      <c r="I1118" s="5"/>
    </row>
    <row r="1119" spans="5:9" ht="12.75">
      <c r="E1119" s="5"/>
      <c r="G1119" s="5"/>
      <c r="I1119" s="5"/>
    </row>
    <row r="1120" spans="5:9" ht="12.75">
      <c r="E1120" s="5"/>
      <c r="G1120" s="5"/>
      <c r="I1120" s="5"/>
    </row>
    <row r="1121" spans="5:9" ht="12.75">
      <c r="E1121" s="5"/>
      <c r="G1121" s="5"/>
      <c r="I1121" s="5"/>
    </row>
    <row r="1122" spans="5:9" ht="12.75">
      <c r="E1122" s="5"/>
      <c r="G1122" s="5"/>
      <c r="I1122" s="5"/>
    </row>
    <row r="1123" spans="5:9" ht="12.75">
      <c r="E1123" s="5"/>
      <c r="G1123" s="5"/>
      <c r="I1123" s="5"/>
    </row>
    <row r="1124" spans="5:9" ht="12.75">
      <c r="E1124" s="5"/>
      <c r="G1124" s="5"/>
      <c r="I1124" s="5"/>
    </row>
    <row r="1125" spans="5:9" ht="12.75">
      <c r="E1125" s="5"/>
      <c r="G1125" s="5"/>
      <c r="I1125" s="5"/>
    </row>
    <row r="1126" spans="5:9" ht="12.75">
      <c r="E1126" s="5"/>
      <c r="G1126" s="5"/>
      <c r="I1126" s="5"/>
    </row>
    <row r="1127" spans="5:9" ht="12.75">
      <c r="E1127" s="5"/>
      <c r="G1127" s="5"/>
      <c r="I1127" s="5"/>
    </row>
    <row r="1128" spans="5:9" ht="12.75">
      <c r="E1128" s="5"/>
      <c r="G1128" s="5"/>
      <c r="I1128" s="5"/>
    </row>
    <row r="1129" spans="5:9" ht="12.75">
      <c r="E1129" s="5"/>
      <c r="G1129" s="5"/>
      <c r="I1129" s="5"/>
    </row>
    <row r="1130" spans="5:9" ht="12.75">
      <c r="E1130" s="5"/>
      <c r="G1130" s="5"/>
      <c r="I1130" s="5"/>
    </row>
    <row r="1131" spans="5:9" ht="12.75">
      <c r="E1131" s="5"/>
      <c r="G1131" s="5"/>
      <c r="I1131" s="5"/>
    </row>
    <row r="1132" spans="5:9" ht="12.75">
      <c r="E1132" s="5"/>
      <c r="G1132" s="5"/>
      <c r="I1132" s="5"/>
    </row>
    <row r="1133" spans="5:9" ht="12.75">
      <c r="E1133" s="5"/>
      <c r="G1133" s="5"/>
      <c r="I1133" s="5"/>
    </row>
    <row r="1134" spans="5:9" ht="12.75">
      <c r="E1134" s="5"/>
      <c r="G1134" s="5"/>
      <c r="I1134" s="5"/>
    </row>
    <row r="1135" spans="5:9" ht="12.75">
      <c r="E1135" s="5"/>
      <c r="G1135" s="5"/>
      <c r="I1135" s="5"/>
    </row>
    <row r="1136" spans="5:9" ht="12.75">
      <c r="E1136" s="5"/>
      <c r="G1136" s="5"/>
      <c r="I1136" s="5"/>
    </row>
    <row r="1137" spans="5:9" ht="12.75">
      <c r="E1137" s="5"/>
      <c r="G1137" s="5"/>
      <c r="I1137" s="5"/>
    </row>
    <row r="1138" spans="5:9" ht="12.75">
      <c r="E1138" s="5"/>
      <c r="G1138" s="5"/>
      <c r="I1138" s="5"/>
    </row>
    <row r="1139" spans="5:9" ht="12.75">
      <c r="E1139" s="5"/>
      <c r="G1139" s="5"/>
      <c r="I1139" s="5"/>
    </row>
    <row r="1140" spans="5:9" ht="12.75">
      <c r="E1140" s="5"/>
      <c r="G1140" s="5"/>
      <c r="I1140" s="5"/>
    </row>
    <row r="1141" spans="5:9" ht="12.75">
      <c r="E1141" s="5"/>
      <c r="G1141" s="5"/>
      <c r="I1141" s="5"/>
    </row>
    <row r="1142" spans="5:9" ht="12.75">
      <c r="E1142" s="5"/>
      <c r="G1142" s="5"/>
      <c r="I1142" s="5"/>
    </row>
    <row r="1143" spans="5:9" ht="12.75">
      <c r="E1143" s="5"/>
      <c r="G1143" s="5"/>
      <c r="I1143" s="5"/>
    </row>
    <row r="1144" spans="5:9" ht="12.75">
      <c r="E1144" s="5"/>
      <c r="G1144" s="5"/>
      <c r="I1144" s="5"/>
    </row>
    <row r="1145" spans="5:9" ht="12.75">
      <c r="E1145" s="5"/>
      <c r="G1145" s="5"/>
      <c r="I1145" s="5"/>
    </row>
    <row r="1146" spans="5:9" ht="12.75">
      <c r="E1146" s="5"/>
      <c r="G1146" s="5"/>
      <c r="I1146" s="5"/>
    </row>
    <row r="1147" spans="5:9" ht="12.75">
      <c r="E1147" s="5"/>
      <c r="G1147" s="5"/>
      <c r="I1147" s="5"/>
    </row>
    <row r="1148" spans="5:9" ht="12.75">
      <c r="E1148" s="5"/>
      <c r="G1148" s="5"/>
      <c r="I1148" s="5"/>
    </row>
    <row r="1149" spans="5:9" ht="12.75">
      <c r="E1149" s="5"/>
      <c r="G1149" s="5"/>
      <c r="I1149" s="5"/>
    </row>
    <row r="1150" spans="5:9" ht="12.75">
      <c r="E1150" s="5"/>
      <c r="G1150" s="5"/>
      <c r="I1150" s="5"/>
    </row>
    <row r="1151" spans="5:9" ht="12.75">
      <c r="E1151" s="5"/>
      <c r="G1151" s="5"/>
      <c r="I1151" s="5"/>
    </row>
    <row r="1152" spans="5:9" ht="12.75">
      <c r="E1152" s="5"/>
      <c r="G1152" s="5"/>
      <c r="I1152" s="5"/>
    </row>
    <row r="1153" spans="5:9" ht="12.75">
      <c r="E1153" s="5"/>
      <c r="G1153" s="5"/>
      <c r="I1153" s="5"/>
    </row>
    <row r="1154" spans="5:9" ht="12.75">
      <c r="E1154" s="5"/>
      <c r="G1154" s="5"/>
      <c r="I1154" s="5"/>
    </row>
    <row r="1155" spans="5:9" ht="12.75">
      <c r="E1155" s="5"/>
      <c r="G1155" s="5"/>
      <c r="I1155" s="5"/>
    </row>
    <row r="1156" spans="5:9" ht="12.75">
      <c r="E1156" s="5"/>
      <c r="G1156" s="5"/>
      <c r="I1156" s="5"/>
    </row>
    <row r="1157" spans="5:9" ht="12.75">
      <c r="E1157" s="5"/>
      <c r="G1157" s="5"/>
      <c r="I1157" s="5"/>
    </row>
    <row r="1158" spans="5:9" ht="12.75">
      <c r="E1158" s="5"/>
      <c r="G1158" s="5"/>
      <c r="I1158" s="5"/>
    </row>
    <row r="1159" spans="5:9" ht="12.75">
      <c r="E1159" s="5"/>
      <c r="G1159" s="5"/>
      <c r="I1159" s="5"/>
    </row>
    <row r="1160" spans="5:9" ht="12.75">
      <c r="E1160" s="5"/>
      <c r="G1160" s="5"/>
      <c r="I1160" s="5"/>
    </row>
    <row r="1161" spans="5:9" ht="12.75">
      <c r="E1161" s="5"/>
      <c r="G1161" s="5"/>
      <c r="I1161" s="5"/>
    </row>
    <row r="1162" spans="5:9" ht="12.75">
      <c r="E1162" s="5"/>
      <c r="G1162" s="5"/>
      <c r="I1162" s="5"/>
    </row>
    <row r="1163" spans="5:9" ht="12.75">
      <c r="E1163" s="5"/>
      <c r="G1163" s="5"/>
      <c r="I1163" s="5"/>
    </row>
    <row r="1164" spans="5:9" ht="12.75">
      <c r="E1164" s="5"/>
      <c r="G1164" s="5"/>
      <c r="I1164" s="5"/>
    </row>
    <row r="1165" spans="5:9" ht="12.75">
      <c r="E1165" s="5"/>
      <c r="G1165" s="5"/>
      <c r="I1165" s="5"/>
    </row>
    <row r="1166" spans="5:9" ht="12.75">
      <c r="E1166" s="5"/>
      <c r="G1166" s="5"/>
      <c r="I1166" s="5"/>
    </row>
    <row r="1167" spans="5:9" ht="12.75">
      <c r="E1167" s="5"/>
      <c r="G1167" s="5"/>
      <c r="I1167" s="5"/>
    </row>
    <row r="1168" spans="5:9" ht="12.75">
      <c r="E1168" s="5"/>
      <c r="G1168" s="5"/>
      <c r="I1168" s="5"/>
    </row>
    <row r="1169" spans="5:9" ht="12.75">
      <c r="E1169" s="5"/>
      <c r="G1169" s="5"/>
      <c r="I1169" s="5"/>
    </row>
    <row r="1170" spans="5:9" ht="12.75">
      <c r="E1170" s="5"/>
      <c r="G1170" s="5"/>
      <c r="I1170" s="5"/>
    </row>
    <row r="1171" spans="5:9" ht="12.75">
      <c r="E1171" s="5"/>
      <c r="G1171" s="5"/>
      <c r="I1171" s="5"/>
    </row>
    <row r="1172" spans="5:9" ht="12.75">
      <c r="E1172" s="5"/>
      <c r="G1172" s="5"/>
      <c r="I1172" s="5"/>
    </row>
    <row r="1173" spans="5:9" ht="12.75">
      <c r="E1173" s="5"/>
      <c r="G1173" s="5"/>
      <c r="I1173" s="5"/>
    </row>
    <row r="1174" spans="5:9" ht="12.75">
      <c r="E1174" s="5"/>
      <c r="G1174" s="5"/>
      <c r="I1174" s="5"/>
    </row>
    <row r="1175" spans="5:9" ht="12.75">
      <c r="E1175" s="5"/>
      <c r="G1175" s="5"/>
      <c r="I1175" s="5"/>
    </row>
    <row r="1176" spans="5:9" ht="12.75">
      <c r="E1176" s="5"/>
      <c r="G1176" s="5"/>
      <c r="I1176" s="5"/>
    </row>
    <row r="1177" spans="5:9" ht="12.75">
      <c r="E1177" s="5"/>
      <c r="G1177" s="5"/>
      <c r="I1177" s="5"/>
    </row>
    <row r="1178" spans="5:9" ht="12.75">
      <c r="E1178" s="5"/>
      <c r="G1178" s="5"/>
      <c r="I1178" s="5"/>
    </row>
    <row r="1179" spans="5:9" ht="12.75">
      <c r="E1179" s="5"/>
      <c r="G1179" s="5"/>
      <c r="I1179" s="5"/>
    </row>
    <row r="1180" spans="5:9" ht="12.75">
      <c r="E1180" s="5"/>
      <c r="G1180" s="5"/>
      <c r="I1180" s="5"/>
    </row>
    <row r="1181" spans="5:9" ht="12.75">
      <c r="E1181" s="5"/>
      <c r="G1181" s="5"/>
      <c r="I1181" s="5"/>
    </row>
    <row r="1182" spans="5:9" ht="12.75">
      <c r="E1182" s="5"/>
      <c r="G1182" s="5"/>
      <c r="I1182" s="5"/>
    </row>
    <row r="1183" spans="5:9" ht="12.75">
      <c r="E1183" s="5"/>
      <c r="G1183" s="5"/>
      <c r="I1183" s="5"/>
    </row>
    <row r="1184" spans="5:9" ht="12.75">
      <c r="E1184" s="5"/>
      <c r="G1184" s="5"/>
      <c r="I1184" s="5"/>
    </row>
    <row r="1185" spans="5:9" ht="12.75">
      <c r="E1185" s="5"/>
      <c r="G1185" s="5"/>
      <c r="I1185" s="5"/>
    </row>
    <row r="1186" spans="5:9" ht="12.75">
      <c r="E1186" s="5"/>
      <c r="G1186" s="5"/>
      <c r="I1186" s="5"/>
    </row>
    <row r="1187" spans="5:9" ht="12.75">
      <c r="E1187" s="5"/>
      <c r="G1187" s="5"/>
      <c r="I1187" s="5"/>
    </row>
    <row r="1188" spans="5:9" ht="12.75">
      <c r="E1188" s="5"/>
      <c r="G1188" s="5"/>
      <c r="I1188" s="5"/>
    </row>
    <row r="1189" spans="5:9" ht="12.75">
      <c r="E1189" s="5"/>
      <c r="G1189" s="5"/>
      <c r="I1189" s="5"/>
    </row>
    <row r="1190" spans="5:9" ht="12.75">
      <c r="E1190" s="5"/>
      <c r="G1190" s="5"/>
      <c r="I1190" s="5"/>
    </row>
    <row r="1191" spans="5:9" ht="12.75">
      <c r="E1191" s="5"/>
      <c r="G1191" s="5"/>
      <c r="I1191" s="5"/>
    </row>
    <row r="1192" spans="5:9" ht="12.75">
      <c r="E1192" s="5"/>
      <c r="G1192" s="5"/>
      <c r="I1192" s="5"/>
    </row>
    <row r="1193" spans="5:9" ht="12.75">
      <c r="E1193" s="5"/>
      <c r="G1193" s="5"/>
      <c r="I1193" s="5"/>
    </row>
    <row r="1194" spans="5:9" ht="12.75">
      <c r="E1194" s="5"/>
      <c r="G1194" s="5"/>
      <c r="I1194" s="5"/>
    </row>
    <row r="1195" spans="5:9" ht="12.75">
      <c r="E1195" s="5"/>
      <c r="G1195" s="5"/>
      <c r="I1195" s="5"/>
    </row>
    <row r="1196" spans="5:9" ht="12.75">
      <c r="E1196" s="5"/>
      <c r="G1196" s="5"/>
      <c r="I1196" s="5"/>
    </row>
    <row r="1197" spans="5:9" ht="12.75">
      <c r="E1197" s="5"/>
      <c r="G1197" s="5"/>
      <c r="I1197" s="5"/>
    </row>
    <row r="1198" spans="5:9" ht="12.75">
      <c r="E1198" s="5"/>
      <c r="G1198" s="5"/>
      <c r="I1198" s="5"/>
    </row>
    <row r="1199" spans="5:9" ht="12.75">
      <c r="E1199" s="5"/>
      <c r="G1199" s="5"/>
      <c r="I1199" s="5"/>
    </row>
    <row r="1200" spans="5:9" ht="12.75">
      <c r="E1200" s="5"/>
      <c r="G1200" s="5"/>
      <c r="I1200" s="5"/>
    </row>
    <row r="1201" spans="5:9" ht="12.75">
      <c r="E1201" s="5"/>
      <c r="G1201" s="5"/>
      <c r="I1201" s="5"/>
    </row>
    <row r="1202" spans="5:9" ht="12.75">
      <c r="E1202" s="5"/>
      <c r="G1202" s="5"/>
      <c r="I1202" s="5"/>
    </row>
    <row r="1203" spans="5:9" ht="12.75">
      <c r="E1203" s="5"/>
      <c r="G1203" s="5"/>
      <c r="I1203" s="5"/>
    </row>
    <row r="1204" spans="5:9" ht="12.75">
      <c r="E1204" s="5"/>
      <c r="G1204" s="5"/>
      <c r="I1204" s="5"/>
    </row>
    <row r="1205" spans="5:9" ht="12.75">
      <c r="E1205" s="5"/>
      <c r="G1205" s="5"/>
      <c r="I1205" s="5"/>
    </row>
    <row r="1206" spans="5:9" ht="12.75">
      <c r="E1206" s="5"/>
      <c r="G1206" s="5"/>
      <c r="I1206" s="5"/>
    </row>
    <row r="1207" spans="5:9" ht="12.75">
      <c r="E1207" s="5"/>
      <c r="G1207" s="5"/>
      <c r="I1207" s="5"/>
    </row>
    <row r="1208" spans="5:9" ht="12.75">
      <c r="E1208" s="5"/>
      <c r="G1208" s="5"/>
      <c r="I1208" s="5"/>
    </row>
    <row r="1209" spans="5:9" ht="12.75">
      <c r="E1209" s="5"/>
      <c r="G1209" s="5"/>
      <c r="I1209" s="5"/>
    </row>
    <row r="1210" spans="5:9" ht="12.75">
      <c r="E1210" s="5"/>
      <c r="G1210" s="5"/>
      <c r="I1210" s="5"/>
    </row>
    <row r="1211" spans="5:9" ht="12.75">
      <c r="E1211" s="5"/>
      <c r="G1211" s="5"/>
      <c r="I1211" s="5"/>
    </row>
    <row r="1212" spans="5:9" ht="12.75">
      <c r="E1212" s="5"/>
      <c r="G1212" s="5"/>
      <c r="I1212" s="5"/>
    </row>
    <row r="1213" spans="5:9" ht="12.75">
      <c r="E1213" s="5"/>
      <c r="G1213" s="5"/>
      <c r="I1213" s="5"/>
    </row>
    <row r="1214" spans="5:9" ht="12.75">
      <c r="E1214" s="5"/>
      <c r="G1214" s="5"/>
      <c r="I1214" s="5"/>
    </row>
    <row r="1215" spans="5:9" ht="12.75">
      <c r="E1215" s="5"/>
      <c r="G1215" s="5"/>
      <c r="I1215" s="5"/>
    </row>
    <row r="1216" spans="5:9" ht="12.75">
      <c r="E1216" s="5"/>
      <c r="G1216" s="5"/>
      <c r="I1216" s="5"/>
    </row>
    <row r="1217" spans="5:9" ht="12.75">
      <c r="E1217" s="5"/>
      <c r="G1217" s="5"/>
      <c r="I1217" s="5"/>
    </row>
    <row r="1218" spans="5:9" ht="12.75">
      <c r="E1218" s="5"/>
      <c r="G1218" s="5"/>
      <c r="I1218" s="5"/>
    </row>
    <row r="1219" spans="5:9" ht="12.75">
      <c r="E1219" s="5"/>
      <c r="G1219" s="5"/>
      <c r="I1219" s="5"/>
    </row>
    <row r="1220" spans="5:9" ht="12.75">
      <c r="E1220" s="5"/>
      <c r="G1220" s="5"/>
      <c r="I1220" s="5"/>
    </row>
    <row r="1221" spans="5:9" ht="12.75">
      <c r="E1221" s="5"/>
      <c r="G1221" s="5"/>
      <c r="I1221" s="5"/>
    </row>
    <row r="1222" spans="5:9" ht="12.75">
      <c r="E1222" s="5"/>
      <c r="G1222" s="5"/>
      <c r="I1222" s="5"/>
    </row>
    <row r="1223" spans="5:9" ht="12.75">
      <c r="E1223" s="5"/>
      <c r="G1223" s="5"/>
      <c r="I1223" s="5"/>
    </row>
    <row r="1224" spans="5:9" ht="12.75">
      <c r="E1224" s="5"/>
      <c r="G1224" s="5"/>
      <c r="I1224" s="5"/>
    </row>
    <row r="1225" spans="5:9" ht="12.75">
      <c r="E1225" s="5"/>
      <c r="G1225" s="5"/>
      <c r="I1225" s="5"/>
    </row>
    <row r="1226" spans="5:9" ht="12.75">
      <c r="E1226" s="5"/>
      <c r="G1226" s="5"/>
      <c r="I1226" s="5"/>
    </row>
    <row r="1227" spans="5:9" ht="12.75">
      <c r="E1227" s="5"/>
      <c r="G1227" s="5"/>
      <c r="I1227" s="5"/>
    </row>
    <row r="1228" spans="5:9" ht="12.75">
      <c r="E1228" s="5"/>
      <c r="G1228" s="5"/>
      <c r="I1228" s="5"/>
    </row>
    <row r="1229" spans="5:9" ht="12.75">
      <c r="E1229" s="5"/>
      <c r="G1229" s="5"/>
      <c r="I1229" s="5"/>
    </row>
    <row r="1230" spans="5:9" ht="12.75">
      <c r="E1230" s="5"/>
      <c r="G1230" s="5"/>
      <c r="I1230" s="5"/>
    </row>
    <row r="1231" spans="5:9" ht="12.75">
      <c r="E1231" s="5"/>
      <c r="G1231" s="5"/>
      <c r="I1231" s="5"/>
    </row>
    <row r="1232" spans="5:9" ht="12.75">
      <c r="E1232" s="5"/>
      <c r="G1232" s="5"/>
      <c r="I1232" s="5"/>
    </row>
    <row r="1233" spans="5:9" ht="12.75">
      <c r="E1233" s="5"/>
      <c r="G1233" s="5"/>
      <c r="I1233" s="5"/>
    </row>
    <row r="1234" spans="5:9" ht="12.75">
      <c r="E1234" s="5"/>
      <c r="G1234" s="5"/>
      <c r="I1234" s="5"/>
    </row>
    <row r="1235" spans="5:9" ht="12.75">
      <c r="E1235" s="5"/>
      <c r="G1235" s="5"/>
      <c r="I1235" s="5"/>
    </row>
    <row r="1236" spans="5:9" ht="12.75">
      <c r="E1236" s="5"/>
      <c r="G1236" s="5"/>
      <c r="I1236" s="5"/>
    </row>
    <row r="1237" spans="5:9" ht="12.75">
      <c r="E1237" s="5"/>
      <c r="G1237" s="5"/>
      <c r="I1237" s="5"/>
    </row>
    <row r="1238" spans="5:9" ht="12.75">
      <c r="E1238" s="5"/>
      <c r="G1238" s="5"/>
      <c r="I1238" s="5"/>
    </row>
    <row r="1239" spans="5:9" ht="12.75">
      <c r="E1239" s="5"/>
      <c r="G1239" s="5"/>
      <c r="I1239" s="5"/>
    </row>
    <row r="1240" spans="5:9" ht="12.75">
      <c r="E1240" s="5"/>
      <c r="G1240" s="5"/>
      <c r="I1240" s="5"/>
    </row>
    <row r="1241" spans="5:9" ht="12.75">
      <c r="E1241" s="5"/>
      <c r="G1241" s="5"/>
      <c r="I1241" s="5"/>
    </row>
    <row r="1242" spans="5:9" ht="12.75">
      <c r="E1242" s="5"/>
      <c r="G1242" s="5"/>
      <c r="I1242" s="5"/>
    </row>
    <row r="1243" spans="5:9" ht="12.75">
      <c r="E1243" s="5"/>
      <c r="G1243" s="5"/>
      <c r="I1243" s="5"/>
    </row>
    <row r="1244" spans="5:9" ht="12.75">
      <c r="E1244" s="5"/>
      <c r="G1244" s="5"/>
      <c r="I1244" s="5"/>
    </row>
    <row r="1245" spans="5:9" ht="12.75">
      <c r="E1245" s="5"/>
      <c r="G1245" s="5"/>
      <c r="I1245" s="5"/>
    </row>
    <row r="1246" spans="5:9" ht="12.75">
      <c r="E1246" s="5"/>
      <c r="G1246" s="5"/>
      <c r="I1246" s="5"/>
    </row>
    <row r="1247" spans="5:9" ht="12.75">
      <c r="E1247" s="5"/>
      <c r="G1247" s="5"/>
      <c r="I1247" s="5"/>
    </row>
    <row r="1248" spans="5:9" ht="12.75">
      <c r="E1248" s="5"/>
      <c r="G1248" s="5"/>
      <c r="I1248" s="5"/>
    </row>
    <row r="1249" spans="5:9" ht="12.75">
      <c r="E1249" s="5"/>
      <c r="G1249" s="5"/>
      <c r="I1249" s="5"/>
    </row>
    <row r="1250" spans="5:9" ht="12.75">
      <c r="E1250" s="5"/>
      <c r="G1250" s="5"/>
      <c r="I1250" s="5"/>
    </row>
    <row r="1251" spans="5:9" ht="12.75">
      <c r="E1251" s="5"/>
      <c r="G1251" s="5"/>
      <c r="I1251" s="5"/>
    </row>
    <row r="1252" spans="5:9" ht="12.75">
      <c r="E1252" s="5"/>
      <c r="G1252" s="5"/>
      <c r="I1252" s="5"/>
    </row>
    <row r="1253" spans="5:9" ht="12.75">
      <c r="E1253" s="5"/>
      <c r="G1253" s="5"/>
      <c r="I1253" s="5"/>
    </row>
    <row r="1254" spans="5:9" ht="12.75">
      <c r="E1254" s="5"/>
      <c r="G1254" s="5"/>
      <c r="I1254" s="5"/>
    </row>
    <row r="1255" spans="5:9" ht="12.75">
      <c r="E1255" s="5"/>
      <c r="G1255" s="5"/>
      <c r="I1255" s="5"/>
    </row>
    <row r="1256" spans="5:9" ht="12.75">
      <c r="E1256" s="5"/>
      <c r="G1256" s="5"/>
      <c r="I1256" s="5"/>
    </row>
    <row r="1257" spans="5:9" ht="12.75">
      <c r="E1257" s="5"/>
      <c r="G1257" s="5"/>
      <c r="I1257" s="5"/>
    </row>
    <row r="1258" spans="5:9" ht="12.75">
      <c r="E1258" s="5"/>
      <c r="G1258" s="5"/>
      <c r="I1258" s="5"/>
    </row>
    <row r="1259" spans="5:9" ht="12.75">
      <c r="E1259" s="5"/>
      <c r="G1259" s="5"/>
      <c r="I1259" s="5"/>
    </row>
    <row r="1260" spans="5:9" ht="12.75">
      <c r="E1260" s="5"/>
      <c r="G1260" s="5"/>
      <c r="I1260" s="5"/>
    </row>
    <row r="1261" spans="5:9" ht="12.75">
      <c r="E1261" s="5"/>
      <c r="G1261" s="5"/>
      <c r="I1261" s="5"/>
    </row>
    <row r="1262" spans="5:9" ht="12.75">
      <c r="E1262" s="5"/>
      <c r="G1262" s="5"/>
      <c r="I1262" s="5"/>
    </row>
    <row r="1263" spans="5:9" ht="12.75">
      <c r="E1263" s="5"/>
      <c r="G1263" s="5"/>
      <c r="I1263" s="5"/>
    </row>
    <row r="1264" spans="5:9" ht="12.75">
      <c r="E1264" s="5"/>
      <c r="G1264" s="5"/>
      <c r="I1264" s="5"/>
    </row>
    <row r="1265" spans="5:9" ht="12.75">
      <c r="E1265" s="5"/>
      <c r="G1265" s="5"/>
      <c r="I1265" s="5"/>
    </row>
    <row r="1266" spans="5:9" ht="12.75">
      <c r="E1266" s="5"/>
      <c r="G1266" s="5"/>
      <c r="I1266" s="5"/>
    </row>
    <row r="1267" spans="5:9" ht="12.75">
      <c r="E1267" s="5"/>
      <c r="G1267" s="5"/>
      <c r="I1267" s="5"/>
    </row>
    <row r="1268" spans="5:9" ht="12.75">
      <c r="E1268" s="5"/>
      <c r="G1268" s="5"/>
      <c r="I1268" s="5"/>
    </row>
    <row r="1269" spans="5:9" ht="12.75">
      <c r="E1269" s="5"/>
      <c r="G1269" s="5"/>
      <c r="I1269" s="5"/>
    </row>
    <row r="1270" spans="5:9" ht="12.75">
      <c r="E1270" s="5"/>
      <c r="G1270" s="5"/>
      <c r="I1270" s="5"/>
    </row>
    <row r="1271" spans="5:9" ht="12.75">
      <c r="E1271" s="5"/>
      <c r="G1271" s="5"/>
      <c r="I1271" s="5"/>
    </row>
    <row r="1272" spans="5:9" ht="12.75">
      <c r="E1272" s="5"/>
      <c r="G1272" s="5"/>
      <c r="I1272" s="5"/>
    </row>
    <row r="1273" spans="5:9" ht="12.75">
      <c r="E1273" s="5"/>
      <c r="G1273" s="5"/>
      <c r="I1273" s="5"/>
    </row>
    <row r="1274" spans="5:9" ht="12.75">
      <c r="E1274" s="5"/>
      <c r="G1274" s="5"/>
      <c r="I1274" s="5"/>
    </row>
    <row r="1275" spans="5:9" ht="12.75">
      <c r="E1275" s="5"/>
      <c r="G1275" s="5"/>
      <c r="I1275" s="5"/>
    </row>
    <row r="1276" spans="5:9" ht="12.75">
      <c r="E1276" s="5"/>
      <c r="G1276" s="5"/>
      <c r="I1276" s="5"/>
    </row>
    <row r="1277" spans="5:9" ht="12.75">
      <c r="E1277" s="5"/>
      <c r="G1277" s="5"/>
      <c r="I1277" s="5"/>
    </row>
    <row r="1278" spans="5:9" ht="12.75">
      <c r="E1278" s="5"/>
      <c r="G1278" s="5"/>
      <c r="I1278" s="5"/>
    </row>
    <row r="1279" spans="5:9" ht="12.75">
      <c r="E1279" s="5"/>
      <c r="G1279" s="5"/>
      <c r="I1279" s="5"/>
    </row>
    <row r="1280" spans="5:9" ht="12.75">
      <c r="E1280" s="5"/>
      <c r="G1280" s="5"/>
      <c r="I1280" s="5"/>
    </row>
    <row r="1281" spans="5:9" ht="12.75">
      <c r="E1281" s="5"/>
      <c r="G1281" s="5"/>
      <c r="I1281" s="5"/>
    </row>
    <row r="1282" spans="5:9" ht="12.75">
      <c r="E1282" s="5"/>
      <c r="G1282" s="5"/>
      <c r="I1282" s="5"/>
    </row>
    <row r="1283" spans="5:9" ht="12.75">
      <c r="E1283" s="5"/>
      <c r="G1283" s="5"/>
      <c r="I1283" s="5"/>
    </row>
    <row r="1284" spans="5:9" ht="12.75">
      <c r="E1284" s="5"/>
      <c r="G1284" s="5"/>
      <c r="I1284" s="5"/>
    </row>
    <row r="1285" spans="5:9" ht="12.75">
      <c r="E1285" s="5"/>
      <c r="G1285" s="5"/>
      <c r="I1285" s="5"/>
    </row>
    <row r="1286" spans="5:9" ht="12.75">
      <c r="E1286" s="5"/>
      <c r="G1286" s="5"/>
      <c r="I1286" s="5"/>
    </row>
    <row r="1287" spans="5:9" ht="12.75">
      <c r="E1287" s="5"/>
      <c r="G1287" s="5"/>
      <c r="I1287" s="5"/>
    </row>
    <row r="1288" spans="5:9" ht="12.75">
      <c r="E1288" s="5"/>
      <c r="G1288" s="5"/>
      <c r="I1288" s="5"/>
    </row>
    <row r="1289" spans="5:9" ht="12.75">
      <c r="E1289" s="5"/>
      <c r="G1289" s="5"/>
      <c r="I1289" s="5"/>
    </row>
    <row r="1290" spans="5:9" ht="12.75">
      <c r="E1290" s="5"/>
      <c r="G1290" s="5"/>
      <c r="I1290" s="5"/>
    </row>
    <row r="1291" spans="5:9" ht="12.75">
      <c r="E1291" s="5"/>
      <c r="G1291" s="5"/>
      <c r="I1291" s="5"/>
    </row>
    <row r="1292" spans="5:9" ht="12.75">
      <c r="E1292" s="5"/>
      <c r="G1292" s="5"/>
      <c r="I1292" s="5"/>
    </row>
    <row r="1293" spans="5:9" ht="12.75">
      <c r="E1293" s="5"/>
      <c r="G1293" s="5"/>
      <c r="I1293" s="5"/>
    </row>
    <row r="1294" spans="5:9" ht="12.75">
      <c r="E1294" s="5"/>
      <c r="G1294" s="5"/>
      <c r="I1294" s="5"/>
    </row>
    <row r="1295" spans="5:9" ht="12.75">
      <c r="E1295" s="5"/>
      <c r="G1295" s="5"/>
      <c r="I1295" s="5"/>
    </row>
    <row r="1296" spans="5:9" ht="12.75">
      <c r="E1296" s="5"/>
      <c r="G1296" s="5"/>
      <c r="I1296" s="5"/>
    </row>
    <row r="1297" spans="5:9" ht="12.75">
      <c r="E1297" s="5"/>
      <c r="G1297" s="5"/>
      <c r="I1297" s="5"/>
    </row>
    <row r="1298" spans="5:9" ht="12.75">
      <c r="E1298" s="5"/>
      <c r="G1298" s="5"/>
      <c r="I1298" s="5"/>
    </row>
    <row r="1299" spans="5:9" ht="12.75">
      <c r="E1299" s="5"/>
      <c r="G1299" s="5"/>
      <c r="I1299" s="5"/>
    </row>
    <row r="1300" spans="5:9" ht="12.75">
      <c r="E1300" s="5"/>
      <c r="G1300" s="5"/>
      <c r="I1300" s="5"/>
    </row>
    <row r="1301" spans="5:9" ht="12.75">
      <c r="E1301" s="5"/>
      <c r="G1301" s="5"/>
      <c r="I1301" s="5"/>
    </row>
    <row r="1302" spans="5:9" ht="12.75">
      <c r="E1302" s="5"/>
      <c r="G1302" s="5"/>
      <c r="I1302" s="5"/>
    </row>
    <row r="1303" spans="5:9" ht="12.75">
      <c r="E1303" s="5"/>
      <c r="G1303" s="5"/>
      <c r="I1303" s="5"/>
    </row>
    <row r="1304" spans="5:9" ht="12.75">
      <c r="E1304" s="5"/>
      <c r="G1304" s="5"/>
      <c r="I1304" s="5"/>
    </row>
    <row r="1305" spans="5:9" ht="12.75">
      <c r="E1305" s="5"/>
      <c r="G1305" s="5"/>
      <c r="I1305" s="5"/>
    </row>
    <row r="1306" spans="5:9" ht="12.75">
      <c r="E1306" s="5"/>
      <c r="G1306" s="5"/>
      <c r="I1306" s="5"/>
    </row>
    <row r="1307" spans="5:9" ht="12.75">
      <c r="E1307" s="5"/>
      <c r="G1307" s="5"/>
      <c r="I1307" s="5"/>
    </row>
    <row r="1308" spans="5:9" ht="12.75">
      <c r="E1308" s="5"/>
      <c r="G1308" s="5"/>
      <c r="I1308" s="5"/>
    </row>
    <row r="1309" spans="5:9" ht="12.75">
      <c r="E1309" s="5"/>
      <c r="G1309" s="5"/>
      <c r="I1309" s="5"/>
    </row>
    <row r="1310" spans="5:9" ht="12.75">
      <c r="E1310" s="5"/>
      <c r="G1310" s="5"/>
      <c r="I1310" s="5"/>
    </row>
    <row r="1311" spans="5:9" ht="12.75">
      <c r="E1311" s="5"/>
      <c r="G1311" s="5"/>
      <c r="I1311" s="5"/>
    </row>
    <row r="1312" spans="5:9" ht="12.75">
      <c r="E1312" s="5"/>
      <c r="G1312" s="5"/>
      <c r="I1312" s="5"/>
    </row>
    <row r="1313" spans="5:9" ht="12.75">
      <c r="E1313" s="5"/>
      <c r="G1313" s="5"/>
      <c r="I1313" s="5"/>
    </row>
    <row r="1314" spans="5:9" ht="12.75">
      <c r="E1314" s="5"/>
      <c r="G1314" s="5"/>
      <c r="I1314" s="5"/>
    </row>
    <row r="1315" spans="5:9" ht="12.75">
      <c r="E1315" s="5"/>
      <c r="G1315" s="5"/>
      <c r="I1315" s="5"/>
    </row>
    <row r="1316" spans="5:9" ht="12.75">
      <c r="E1316" s="5"/>
      <c r="G1316" s="5"/>
      <c r="I1316" s="5"/>
    </row>
    <row r="1317" spans="5:9" ht="12.75">
      <c r="E1317" s="5"/>
      <c r="G1317" s="5"/>
      <c r="I1317" s="5"/>
    </row>
    <row r="1318" spans="5:9" ht="12.75">
      <c r="E1318" s="5"/>
      <c r="G1318" s="5"/>
      <c r="I1318" s="5"/>
    </row>
    <row r="1319" spans="5:9" ht="12.75">
      <c r="E1319" s="5"/>
      <c r="G1319" s="5"/>
      <c r="I1319" s="5"/>
    </row>
    <row r="1320" spans="5:9" ht="12.75">
      <c r="E1320" s="5"/>
      <c r="G1320" s="5"/>
      <c r="I1320" s="5"/>
    </row>
    <row r="1321" spans="5:9" ht="12.75">
      <c r="E1321" s="5"/>
      <c r="G1321" s="5"/>
      <c r="I1321" s="5"/>
    </row>
    <row r="1322" spans="5:9" ht="12.75">
      <c r="E1322" s="5"/>
      <c r="G1322" s="5"/>
      <c r="I1322" s="5"/>
    </row>
    <row r="1323" spans="5:9" ht="12.75">
      <c r="E1323" s="5"/>
      <c r="G1323" s="5"/>
      <c r="I1323" s="5"/>
    </row>
    <row r="1324" spans="5:9" ht="12.75">
      <c r="E1324" s="5"/>
      <c r="G1324" s="5"/>
      <c r="I1324" s="5"/>
    </row>
    <row r="1325" spans="5:9" ht="12.75">
      <c r="E1325" s="5"/>
      <c r="G1325" s="5"/>
      <c r="I1325" s="5"/>
    </row>
    <row r="1326" spans="5:9" ht="12.75">
      <c r="E1326" s="5"/>
      <c r="G1326" s="5"/>
      <c r="I1326" s="5"/>
    </row>
    <row r="1327" spans="5:9" ht="12.75">
      <c r="E1327" s="5"/>
      <c r="G1327" s="5"/>
      <c r="I1327" s="5"/>
    </row>
    <row r="1328" spans="5:9" ht="12.75">
      <c r="E1328" s="5"/>
      <c r="G1328" s="5"/>
      <c r="I1328" s="5"/>
    </row>
    <row r="1329" spans="5:9" ht="12.75">
      <c r="E1329" s="5"/>
      <c r="G1329" s="5"/>
      <c r="I1329" s="5"/>
    </row>
    <row r="1330" spans="5:9" ht="12.75">
      <c r="E1330" s="5"/>
      <c r="G1330" s="5"/>
      <c r="I1330" s="5"/>
    </row>
    <row r="1331" spans="5:9" ht="12.75">
      <c r="E1331" s="5"/>
      <c r="G1331" s="5"/>
      <c r="I1331" s="5"/>
    </row>
    <row r="1332" spans="5:9" ht="12.75">
      <c r="E1332" s="5"/>
      <c r="G1332" s="5"/>
      <c r="I1332" s="5"/>
    </row>
    <row r="1333" spans="5:9" ht="12.75">
      <c r="E1333" s="5"/>
      <c r="G1333" s="5"/>
      <c r="I1333" s="5"/>
    </row>
    <row r="1334" spans="5:9" ht="12.75">
      <c r="E1334" s="5"/>
      <c r="G1334" s="5"/>
      <c r="I1334" s="5"/>
    </row>
    <row r="1335" spans="5:9" ht="12.75">
      <c r="E1335" s="5"/>
      <c r="G1335" s="5"/>
      <c r="I1335" s="5"/>
    </row>
    <row r="1336" spans="5:9" ht="12.75">
      <c r="E1336" s="5"/>
      <c r="G1336" s="5"/>
      <c r="I1336" s="5"/>
    </row>
    <row r="1337" spans="5:9" ht="12.75">
      <c r="E1337" s="5"/>
      <c r="G1337" s="5"/>
      <c r="I1337" s="5"/>
    </row>
    <row r="1338" spans="5:9" ht="12.75">
      <c r="E1338" s="5"/>
      <c r="G1338" s="5"/>
      <c r="I1338" s="5"/>
    </row>
    <row r="1339" spans="5:9" ht="12.75">
      <c r="E1339" s="5"/>
      <c r="G1339" s="5"/>
      <c r="I1339" s="5"/>
    </row>
    <row r="1340" spans="5:9" ht="12.75">
      <c r="E1340" s="5"/>
      <c r="G1340" s="5"/>
      <c r="I1340" s="5"/>
    </row>
    <row r="1341" spans="5:9" ht="12.75">
      <c r="E1341" s="5"/>
      <c r="G1341" s="5"/>
      <c r="I1341" s="5"/>
    </row>
    <row r="1342" spans="5:9" ht="12.75">
      <c r="E1342" s="5"/>
      <c r="G1342" s="5"/>
      <c r="I1342" s="5"/>
    </row>
    <row r="1343" spans="5:9" ht="12.75">
      <c r="E1343" s="5"/>
      <c r="G1343" s="5"/>
      <c r="I1343" s="5"/>
    </row>
    <row r="1344" spans="5:9" ht="12.75">
      <c r="E1344" s="5"/>
      <c r="G1344" s="5"/>
      <c r="I1344" s="5"/>
    </row>
    <row r="1345" spans="5:9" ht="12.75">
      <c r="E1345" s="5"/>
      <c r="G1345" s="5"/>
      <c r="I1345" s="5"/>
    </row>
    <row r="1346" spans="5:9" ht="12.75">
      <c r="E1346" s="5"/>
      <c r="G1346" s="5"/>
      <c r="I1346" s="5"/>
    </row>
    <row r="1347" spans="5:9" ht="12.75">
      <c r="E1347" s="5"/>
      <c r="G1347" s="5"/>
      <c r="I1347" s="5"/>
    </row>
    <row r="1348" spans="5:9" ht="12.75">
      <c r="E1348" s="5"/>
      <c r="G1348" s="5"/>
      <c r="I1348" s="5"/>
    </row>
    <row r="1349" spans="5:9" ht="12.75">
      <c r="E1349" s="5"/>
      <c r="G1349" s="5"/>
      <c r="I1349" s="5"/>
    </row>
    <row r="1350" spans="5:9" ht="12.75">
      <c r="E1350" s="5"/>
      <c r="G1350" s="5"/>
      <c r="I1350" s="5"/>
    </row>
    <row r="1351" spans="5:9" ht="12.75">
      <c r="E1351" s="5"/>
      <c r="G1351" s="5"/>
      <c r="I1351" s="5"/>
    </row>
    <row r="1352" spans="5:9" ht="12.75">
      <c r="E1352" s="5"/>
      <c r="G1352" s="5"/>
      <c r="I1352" s="5"/>
    </row>
    <row r="1353" spans="5:9" ht="12.75">
      <c r="E1353" s="5"/>
      <c r="G1353" s="5"/>
      <c r="I1353" s="5"/>
    </row>
    <row r="1354" spans="5:9" ht="12.75">
      <c r="E1354" s="5"/>
      <c r="G1354" s="5"/>
      <c r="I1354" s="5"/>
    </row>
    <row r="1355" spans="5:9" ht="12.75">
      <c r="E1355" s="5"/>
      <c r="G1355" s="5"/>
      <c r="I1355" s="5"/>
    </row>
    <row r="1356" spans="5:9" ht="12.75">
      <c r="E1356" s="5"/>
      <c r="G1356" s="5"/>
      <c r="I1356" s="5"/>
    </row>
    <row r="1357" spans="5:9" ht="12.75">
      <c r="E1357" s="5"/>
      <c r="G1357" s="5"/>
      <c r="I1357" s="5"/>
    </row>
    <row r="1358" spans="5:9" ht="12.75">
      <c r="E1358" s="5"/>
      <c r="G1358" s="5"/>
      <c r="I1358" s="5"/>
    </row>
    <row r="1359" spans="5:9" ht="12.75">
      <c r="E1359" s="5"/>
      <c r="G1359" s="5"/>
      <c r="I1359" s="5"/>
    </row>
    <row r="1360" spans="5:9" ht="12.75">
      <c r="E1360" s="5"/>
      <c r="G1360" s="5"/>
      <c r="I1360" s="5"/>
    </row>
    <row r="1361" spans="5:9" ht="12.75">
      <c r="E1361" s="5"/>
      <c r="G1361" s="5"/>
      <c r="I1361" s="5"/>
    </row>
    <row r="1362" spans="5:9" ht="12.75">
      <c r="E1362" s="5"/>
      <c r="G1362" s="5"/>
      <c r="I1362" s="5"/>
    </row>
    <row r="1363" spans="5:9" ht="12.75">
      <c r="E1363" s="5"/>
      <c r="G1363" s="5"/>
      <c r="I1363" s="5"/>
    </row>
    <row r="1364" spans="5:9" ht="12.75">
      <c r="E1364" s="5"/>
      <c r="G1364" s="5"/>
      <c r="I1364" s="5"/>
    </row>
    <row r="1365" spans="5:9" ht="12.75">
      <c r="E1365" s="5"/>
      <c r="G1365" s="5"/>
      <c r="I1365" s="5"/>
    </row>
    <row r="1366" spans="5:9" ht="12.75">
      <c r="E1366" s="5"/>
      <c r="G1366" s="5"/>
      <c r="I1366" s="5"/>
    </row>
    <row r="1367" spans="5:9" ht="12.75">
      <c r="E1367" s="5"/>
      <c r="G1367" s="5"/>
      <c r="I1367" s="5"/>
    </row>
    <row r="1368" spans="5:9" ht="12.75">
      <c r="E1368" s="5"/>
      <c r="G1368" s="5"/>
      <c r="I1368" s="5"/>
    </row>
    <row r="1369" spans="5:9" ht="12.75">
      <c r="E1369" s="5"/>
      <c r="G1369" s="5"/>
      <c r="I1369" s="5"/>
    </row>
    <row r="1370" spans="5:9" ht="12.75">
      <c r="E1370" s="5"/>
      <c r="G1370" s="5"/>
      <c r="I1370" s="5"/>
    </row>
    <row r="1371" spans="5:9" ht="12.75">
      <c r="E1371" s="5"/>
      <c r="G1371" s="5"/>
      <c r="I1371" s="5"/>
    </row>
    <row r="1372" spans="5:9" ht="12.75">
      <c r="E1372" s="5"/>
      <c r="G1372" s="5"/>
      <c r="I1372" s="5"/>
    </row>
    <row r="1373" spans="5:9" ht="12.75">
      <c r="E1373" s="5"/>
      <c r="G1373" s="5"/>
      <c r="I1373" s="5"/>
    </row>
    <row r="1374" spans="5:9" ht="12.75">
      <c r="E1374" s="5"/>
      <c r="G1374" s="5"/>
      <c r="I1374" s="5"/>
    </row>
    <row r="1375" spans="5:9" ht="12.75">
      <c r="E1375" s="5"/>
      <c r="G1375" s="5"/>
      <c r="I1375" s="5"/>
    </row>
    <row r="1376" spans="5:9" ht="12.75">
      <c r="E1376" s="5"/>
      <c r="G1376" s="5"/>
      <c r="I1376" s="5"/>
    </row>
    <row r="1377" spans="5:9" ht="12.75">
      <c r="E1377" s="5"/>
      <c r="G1377" s="5"/>
      <c r="I1377" s="5"/>
    </row>
    <row r="1378" spans="5:9" ht="12.75">
      <c r="E1378" s="5"/>
      <c r="G1378" s="5"/>
      <c r="I1378" s="5"/>
    </row>
    <row r="1379" spans="5:9" ht="12.75">
      <c r="E1379" s="5"/>
      <c r="G1379" s="5"/>
      <c r="I1379" s="5"/>
    </row>
    <row r="1380" spans="5:9" ht="12.75">
      <c r="E1380" s="5"/>
      <c r="G1380" s="5"/>
      <c r="I1380" s="5"/>
    </row>
    <row r="1381" spans="5:9" ht="12.75">
      <c r="E1381" s="5"/>
      <c r="G1381" s="5"/>
      <c r="I1381" s="5"/>
    </row>
    <row r="1382" spans="5:9" ht="12.75">
      <c r="E1382" s="5"/>
      <c r="G1382" s="5"/>
      <c r="I1382" s="5"/>
    </row>
    <row r="1383" spans="5:9" ht="12.75">
      <c r="E1383" s="5"/>
      <c r="G1383" s="5"/>
      <c r="I1383" s="5"/>
    </row>
    <row r="1384" spans="5:9" ht="12.75">
      <c r="E1384" s="5"/>
      <c r="G1384" s="5"/>
      <c r="I1384" s="5"/>
    </row>
    <row r="1385" spans="5:9" ht="12.75">
      <c r="E1385" s="5"/>
      <c r="G1385" s="5"/>
      <c r="I1385" s="5"/>
    </row>
    <row r="1386" spans="5:9" ht="12.75">
      <c r="E1386" s="5"/>
      <c r="G1386" s="5"/>
      <c r="I1386" s="5"/>
    </row>
    <row r="1387" spans="5:9" ht="12.75">
      <c r="E1387" s="5"/>
      <c r="G1387" s="5"/>
      <c r="I1387" s="5"/>
    </row>
    <row r="1388" spans="5:9" ht="12.75">
      <c r="E1388" s="5"/>
      <c r="G1388" s="5"/>
      <c r="I1388" s="5"/>
    </row>
    <row r="1389" spans="5:9" ht="12.75">
      <c r="E1389" s="5"/>
      <c r="G1389" s="5"/>
      <c r="I1389" s="5"/>
    </row>
    <row r="1390" spans="5:9" ht="12.75">
      <c r="E1390" s="5"/>
      <c r="G1390" s="5"/>
      <c r="I1390" s="5"/>
    </row>
    <row r="1391" spans="5:9" ht="12.75">
      <c r="E1391" s="5"/>
      <c r="G1391" s="5"/>
      <c r="I1391" s="5"/>
    </row>
    <row r="1392" spans="5:9" ht="12.75">
      <c r="E1392" s="5"/>
      <c r="G1392" s="5"/>
      <c r="I1392" s="5"/>
    </row>
    <row r="1393" spans="5:9" ht="12.75">
      <c r="E1393" s="5"/>
      <c r="G1393" s="5"/>
      <c r="I1393" s="5"/>
    </row>
    <row r="1394" spans="5:9" ht="12.75">
      <c r="E1394" s="5"/>
      <c r="G1394" s="5"/>
      <c r="I1394" s="5"/>
    </row>
    <row r="1395" spans="5:9" ht="12.75">
      <c r="E1395" s="5"/>
      <c r="G1395" s="5"/>
      <c r="I1395" s="5"/>
    </row>
    <row r="1396" spans="5:9" ht="12.75">
      <c r="E1396" s="5"/>
      <c r="G1396" s="5"/>
      <c r="I1396" s="5"/>
    </row>
    <row r="1397" spans="5:9" ht="12.75">
      <c r="E1397" s="5"/>
      <c r="G1397" s="5"/>
      <c r="I1397" s="5"/>
    </row>
    <row r="1398" spans="5:9" ht="12.75">
      <c r="E1398" s="5"/>
      <c r="G1398" s="5"/>
      <c r="I1398" s="5"/>
    </row>
    <row r="1399" spans="5:9" ht="12.75">
      <c r="E1399" s="5"/>
      <c r="G1399" s="5"/>
      <c r="I1399" s="5"/>
    </row>
    <row r="1400" spans="5:9" ht="12.75">
      <c r="E1400" s="5"/>
      <c r="G1400" s="5"/>
      <c r="I1400" s="5"/>
    </row>
    <row r="1401" spans="5:9" ht="12.75">
      <c r="E1401" s="5"/>
      <c r="G1401" s="5"/>
      <c r="I1401" s="5"/>
    </row>
    <row r="1402" spans="5:9" ht="12.75">
      <c r="E1402" s="5"/>
      <c r="G1402" s="5"/>
      <c r="I1402" s="5"/>
    </row>
    <row r="1403" spans="5:9" ht="12.75">
      <c r="E1403" s="5"/>
      <c r="G1403" s="5"/>
      <c r="I1403" s="5"/>
    </row>
    <row r="1404" spans="5:9" ht="12.75">
      <c r="E1404" s="5"/>
      <c r="G1404" s="5"/>
      <c r="I1404" s="5"/>
    </row>
    <row r="1405" spans="5:9" ht="12.75">
      <c r="E1405" s="5"/>
      <c r="G1405" s="5"/>
      <c r="I1405" s="5"/>
    </row>
    <row r="1406" spans="5:9" ht="12.75">
      <c r="E1406" s="5"/>
      <c r="G1406" s="5"/>
      <c r="I1406" s="5"/>
    </row>
    <row r="1407" spans="5:9" ht="12.75">
      <c r="E1407" s="5"/>
      <c r="G1407" s="5"/>
      <c r="I1407" s="5"/>
    </row>
    <row r="1408" spans="5:9" ht="12.75">
      <c r="E1408" s="5"/>
      <c r="G1408" s="5"/>
      <c r="I1408" s="5"/>
    </row>
    <row r="1409" spans="5:9" ht="12.75">
      <c r="E1409" s="5"/>
      <c r="G1409" s="5"/>
      <c r="I1409" s="5"/>
    </row>
    <row r="1410" spans="5:9" ht="12.75">
      <c r="E1410" s="5"/>
      <c r="G1410" s="5"/>
      <c r="I1410" s="5"/>
    </row>
    <row r="1411" spans="5:9" ht="12.75">
      <c r="E1411" s="5"/>
      <c r="G1411" s="5"/>
      <c r="I1411" s="5"/>
    </row>
    <row r="1412" spans="5:9" ht="12.75">
      <c r="E1412" s="5"/>
      <c r="G1412" s="5"/>
      <c r="I1412" s="5"/>
    </row>
    <row r="1413" spans="5:9" ht="12.75">
      <c r="E1413" s="5"/>
      <c r="G1413" s="5"/>
      <c r="I1413" s="5"/>
    </row>
    <row r="1414" spans="5:9" ht="12.75">
      <c r="E1414" s="5"/>
      <c r="G1414" s="5"/>
      <c r="I1414" s="5"/>
    </row>
    <row r="1415" spans="5:9" ht="12.75">
      <c r="E1415" s="5"/>
      <c r="G1415" s="5"/>
      <c r="I1415" s="5"/>
    </row>
    <row r="1416" spans="5:9" ht="12.75">
      <c r="E1416" s="5"/>
      <c r="G1416" s="5"/>
      <c r="I1416" s="5"/>
    </row>
    <row r="1417" spans="5:9" ht="12.75">
      <c r="E1417" s="5"/>
      <c r="G1417" s="5"/>
      <c r="I1417" s="5"/>
    </row>
    <row r="1418" spans="5:9" ht="12.75">
      <c r="E1418" s="5"/>
      <c r="G1418" s="5"/>
      <c r="I1418" s="5"/>
    </row>
    <row r="1419" spans="5:9" ht="12.75">
      <c r="E1419" s="5"/>
      <c r="G1419" s="5"/>
      <c r="I1419" s="5"/>
    </row>
    <row r="1420" spans="5:9" ht="12.75">
      <c r="E1420" s="5"/>
      <c r="G1420" s="5"/>
      <c r="I1420" s="5"/>
    </row>
    <row r="1421" spans="5:9" ht="12.75">
      <c r="E1421" s="5"/>
      <c r="G1421" s="5"/>
      <c r="I1421" s="5"/>
    </row>
    <row r="1422" spans="5:9" ht="12.75">
      <c r="E1422" s="5"/>
      <c r="G1422" s="5"/>
      <c r="I1422" s="5"/>
    </row>
    <row r="1423" spans="5:9" ht="12.75">
      <c r="E1423" s="5"/>
      <c r="G1423" s="5"/>
      <c r="I1423" s="5"/>
    </row>
    <row r="1424" spans="5:9" ht="12.75">
      <c r="E1424" s="5"/>
      <c r="G1424" s="5"/>
      <c r="I1424" s="5"/>
    </row>
    <row r="1425" spans="5:9" ht="12.75">
      <c r="E1425" s="5"/>
      <c r="G1425" s="5"/>
      <c r="I1425" s="5"/>
    </row>
    <row r="1426" spans="5:9" ht="12.75">
      <c r="E1426" s="5"/>
      <c r="G1426" s="5"/>
      <c r="I1426" s="5"/>
    </row>
    <row r="1427" spans="5:9" ht="12.75">
      <c r="E1427" s="5"/>
      <c r="G1427" s="5"/>
      <c r="I1427" s="5"/>
    </row>
    <row r="1428" spans="5:9" ht="12.75">
      <c r="E1428" s="5"/>
      <c r="G1428" s="5"/>
      <c r="I1428" s="5"/>
    </row>
    <row r="1429" spans="5:9" ht="12.75">
      <c r="E1429" s="5"/>
      <c r="G1429" s="5"/>
      <c r="I1429" s="5"/>
    </row>
    <row r="1430" spans="5:9" ht="12.75">
      <c r="E1430" s="5"/>
      <c r="G1430" s="5"/>
      <c r="I1430" s="5"/>
    </row>
    <row r="1431" spans="5:9" ht="12.75">
      <c r="E1431" s="5"/>
      <c r="G1431" s="5"/>
      <c r="I1431" s="5"/>
    </row>
    <row r="1432" spans="5:9" ht="12.75">
      <c r="E1432" s="5"/>
      <c r="G1432" s="5"/>
      <c r="I1432" s="5"/>
    </row>
    <row r="1433" spans="5:9" ht="12.75">
      <c r="E1433" s="5"/>
      <c r="G1433" s="5"/>
      <c r="I1433" s="5"/>
    </row>
    <row r="1434" spans="5:9" ht="12.75">
      <c r="E1434" s="5"/>
      <c r="G1434" s="5"/>
      <c r="I1434" s="5"/>
    </row>
    <row r="1435" spans="5:9" ht="12.75">
      <c r="E1435" s="5"/>
      <c r="G1435" s="5"/>
      <c r="I1435" s="5"/>
    </row>
    <row r="1436" spans="5:9" ht="12.75">
      <c r="E1436" s="5"/>
      <c r="G1436" s="5"/>
      <c r="I1436" s="5"/>
    </row>
    <row r="1437" spans="5:9" ht="12.75">
      <c r="E1437" s="5"/>
      <c r="G1437" s="5"/>
      <c r="I1437" s="5"/>
    </row>
    <row r="1438" spans="5:9" ht="12.75">
      <c r="E1438" s="5"/>
      <c r="G1438" s="5"/>
      <c r="I1438" s="5"/>
    </row>
    <row r="1439" spans="5:9" ht="12.75">
      <c r="E1439" s="5"/>
      <c r="G1439" s="5"/>
      <c r="I1439" s="5"/>
    </row>
    <row r="1440" spans="5:9" ht="12.75">
      <c r="E1440" s="5"/>
      <c r="G1440" s="5"/>
      <c r="I1440" s="5"/>
    </row>
    <row r="1441" spans="5:9" ht="12.75">
      <c r="E1441" s="5"/>
      <c r="G1441" s="5"/>
      <c r="I1441" s="5"/>
    </row>
    <row r="1442" spans="5:9" ht="12.75">
      <c r="E1442" s="5"/>
      <c r="G1442" s="5"/>
      <c r="I1442" s="5"/>
    </row>
    <row r="1443" spans="5:9" ht="12.75">
      <c r="E1443" s="5"/>
      <c r="G1443" s="5"/>
      <c r="I1443" s="5"/>
    </row>
    <row r="1444" spans="5:9" ht="12.75">
      <c r="E1444" s="5"/>
      <c r="G1444" s="5"/>
      <c r="I1444" s="5"/>
    </row>
    <row r="1445" spans="5:9" ht="12.75">
      <c r="E1445" s="5"/>
      <c r="G1445" s="5"/>
      <c r="I1445" s="5"/>
    </row>
    <row r="1446" spans="5:9" ht="12.75">
      <c r="E1446" s="5"/>
      <c r="G1446" s="5"/>
      <c r="I1446" s="5"/>
    </row>
    <row r="1447" spans="5:9" ht="12.75">
      <c r="E1447" s="5"/>
      <c r="G1447" s="5"/>
      <c r="I1447" s="5"/>
    </row>
    <row r="1448" spans="5:9" ht="12.75">
      <c r="E1448" s="5"/>
      <c r="G1448" s="5"/>
      <c r="I1448" s="5"/>
    </row>
    <row r="1449" spans="5:9" ht="12.75">
      <c r="E1449" s="5"/>
      <c r="G1449" s="5"/>
      <c r="I1449" s="5"/>
    </row>
    <row r="1450" spans="5:9" ht="12.75">
      <c r="E1450" s="5"/>
      <c r="G1450" s="5"/>
      <c r="I1450" s="5"/>
    </row>
    <row r="1451" spans="5:9" ht="12.75">
      <c r="E1451" s="5"/>
      <c r="G1451" s="5"/>
      <c r="I1451" s="5"/>
    </row>
    <row r="1452" spans="5:9" ht="12.75">
      <c r="E1452" s="5"/>
      <c r="G1452" s="5"/>
      <c r="I1452" s="5"/>
    </row>
    <row r="1453" spans="5:9" ht="12.75">
      <c r="E1453" s="5"/>
      <c r="G1453" s="5"/>
      <c r="I1453" s="5"/>
    </row>
    <row r="1454" spans="5:9" ht="12.75">
      <c r="E1454" s="5"/>
      <c r="G1454" s="5"/>
      <c r="I1454" s="5"/>
    </row>
    <row r="1455" spans="5:9" ht="12.75">
      <c r="E1455" s="5"/>
      <c r="G1455" s="5"/>
      <c r="I1455" s="5"/>
    </row>
    <row r="1456" spans="5:9" ht="12.75">
      <c r="E1456" s="5"/>
      <c r="G1456" s="5"/>
      <c r="I1456" s="5"/>
    </row>
    <row r="1457" spans="5:9" ht="12.75">
      <c r="E1457" s="5"/>
      <c r="G1457" s="5"/>
      <c r="I1457" s="5"/>
    </row>
    <row r="1458" spans="5:9" ht="12.75">
      <c r="E1458" s="5"/>
      <c r="G1458" s="5"/>
      <c r="I1458" s="5"/>
    </row>
    <row r="1459" spans="5:9" ht="12.75">
      <c r="E1459" s="5"/>
      <c r="G1459" s="5"/>
      <c r="I1459" s="5"/>
    </row>
    <row r="1460" spans="5:9" ht="12.75">
      <c r="E1460" s="5"/>
      <c r="G1460" s="5"/>
      <c r="I1460" s="5"/>
    </row>
    <row r="1461" spans="5:9" ht="12.75">
      <c r="E1461" s="5"/>
      <c r="G1461" s="5"/>
      <c r="I1461" s="5"/>
    </row>
    <row r="1462" spans="5:9" ht="12.75">
      <c r="E1462" s="5"/>
      <c r="G1462" s="5"/>
      <c r="I1462" s="5"/>
    </row>
    <row r="1463" spans="5:9" ht="12.75">
      <c r="E1463" s="5"/>
      <c r="G1463" s="5"/>
      <c r="I1463" s="5"/>
    </row>
    <row r="1464" spans="5:9" ht="12.75">
      <c r="E1464" s="5"/>
      <c r="G1464" s="5"/>
      <c r="I1464" s="5"/>
    </row>
    <row r="1465" spans="5:9" ht="12.75">
      <c r="E1465" s="5"/>
      <c r="G1465" s="5"/>
      <c r="I1465" s="5"/>
    </row>
    <row r="1466" spans="5:9" ht="12.75">
      <c r="E1466" s="5"/>
      <c r="G1466" s="5"/>
      <c r="I1466" s="5"/>
    </row>
    <row r="1467" spans="5:9" ht="12.75">
      <c r="E1467" s="5"/>
      <c r="G1467" s="5"/>
      <c r="I1467" s="5"/>
    </row>
    <row r="1468" spans="5:9" ht="12.75">
      <c r="E1468" s="5"/>
      <c r="G1468" s="5"/>
      <c r="I1468" s="5"/>
    </row>
    <row r="1469" spans="5:9" ht="12.75">
      <c r="E1469" s="5"/>
      <c r="G1469" s="5"/>
      <c r="I1469" s="5"/>
    </row>
    <row r="1470" spans="5:9" ht="12.75">
      <c r="E1470" s="5"/>
      <c r="G1470" s="5"/>
      <c r="I1470" s="5"/>
    </row>
    <row r="1471" spans="5:9" ht="12.75">
      <c r="E1471" s="5"/>
      <c r="G1471" s="5"/>
      <c r="I1471" s="5"/>
    </row>
    <row r="1472" spans="5:9" ht="12.75">
      <c r="E1472" s="5"/>
      <c r="G1472" s="5"/>
      <c r="I1472" s="5"/>
    </row>
    <row r="1473" spans="5:9" ht="12.75">
      <c r="E1473" s="5"/>
      <c r="G1473" s="5"/>
      <c r="I1473" s="5"/>
    </row>
    <row r="1474" spans="5:9" ht="12.75">
      <c r="E1474" s="5"/>
      <c r="G1474" s="5"/>
      <c r="I1474" s="5"/>
    </row>
    <row r="1475" spans="5:9" ht="12.75">
      <c r="E1475" s="5"/>
      <c r="G1475" s="5"/>
      <c r="I1475" s="5"/>
    </row>
    <row r="1476" spans="5:9" ht="12.75">
      <c r="E1476" s="5"/>
      <c r="G1476" s="5"/>
      <c r="I1476" s="5"/>
    </row>
    <row r="1477" spans="5:9" ht="12.75">
      <c r="E1477" s="5"/>
      <c r="G1477" s="5"/>
      <c r="I1477" s="5"/>
    </row>
    <row r="1478" spans="5:9" ht="12.75">
      <c r="E1478" s="5"/>
      <c r="G1478" s="5"/>
      <c r="I1478" s="5"/>
    </row>
    <row r="1479" spans="5:9" ht="12.75">
      <c r="E1479" s="5"/>
      <c r="G1479" s="5"/>
      <c r="I1479" s="5"/>
    </row>
    <row r="1480" spans="5:9" ht="12.75">
      <c r="E1480" s="5"/>
      <c r="G1480" s="5"/>
      <c r="I1480" s="5"/>
    </row>
    <row r="1481" spans="5:9" ht="12.75">
      <c r="E1481" s="5"/>
      <c r="G1481" s="5"/>
      <c r="I1481" s="5"/>
    </row>
    <row r="1482" spans="5:9" ht="12.75">
      <c r="E1482" s="5"/>
      <c r="G1482" s="5"/>
      <c r="I1482" s="5"/>
    </row>
    <row r="1483" spans="5:9" ht="12.75">
      <c r="E1483" s="5"/>
      <c r="G1483" s="5"/>
      <c r="I1483" s="5"/>
    </row>
    <row r="1484" spans="5:9" ht="12.75">
      <c r="E1484" s="5"/>
      <c r="G1484" s="5"/>
      <c r="I1484" s="5"/>
    </row>
    <row r="1485" spans="5:9" ht="12.75">
      <c r="E1485" s="5"/>
      <c r="G1485" s="5"/>
      <c r="I1485" s="5"/>
    </row>
    <row r="1486" spans="5:9" ht="12.75">
      <c r="E1486" s="5"/>
      <c r="G1486" s="5"/>
      <c r="I1486" s="5"/>
    </row>
    <row r="1487" spans="5:9" ht="12.75">
      <c r="E1487" s="5"/>
      <c r="G1487" s="5"/>
      <c r="I1487" s="5"/>
    </row>
    <row r="1488" spans="5:9" ht="12.75">
      <c r="E1488" s="5"/>
      <c r="G1488" s="5"/>
      <c r="I1488" s="5"/>
    </row>
    <row r="1489" spans="5:9" ht="12.75">
      <c r="E1489" s="5"/>
      <c r="G1489" s="5"/>
      <c r="I1489" s="5"/>
    </row>
    <row r="1490" spans="5:9" ht="12.75">
      <c r="E1490" s="5"/>
      <c r="G1490" s="5"/>
      <c r="I1490" s="5"/>
    </row>
    <row r="1491" spans="5:9" ht="12.75">
      <c r="E1491" s="5"/>
      <c r="G1491" s="5"/>
      <c r="I1491" s="5"/>
    </row>
    <row r="1492" spans="5:9" ht="12.75">
      <c r="E1492" s="5"/>
      <c r="G1492" s="5"/>
      <c r="I1492" s="5"/>
    </row>
    <row r="1493" spans="5:9" ht="12.75">
      <c r="E1493" s="5"/>
      <c r="G1493" s="5"/>
      <c r="I1493" s="5"/>
    </row>
    <row r="1494" spans="5:9" ht="12.75">
      <c r="E1494" s="5"/>
      <c r="G1494" s="5"/>
      <c r="I1494" s="5"/>
    </row>
    <row r="1495" spans="5:9" ht="12.75">
      <c r="E1495" s="5"/>
      <c r="G1495" s="5"/>
      <c r="I1495" s="5"/>
    </row>
    <row r="1496" spans="5:9" ht="12.75">
      <c r="E1496" s="5"/>
      <c r="G1496" s="5"/>
      <c r="I1496" s="5"/>
    </row>
    <row r="1497" spans="5:9" ht="12.75">
      <c r="E1497" s="5"/>
      <c r="G1497" s="5"/>
      <c r="I1497" s="5"/>
    </row>
    <row r="1498" spans="5:9" ht="12.75">
      <c r="E1498" s="5"/>
      <c r="G1498" s="5"/>
      <c r="I1498" s="5"/>
    </row>
    <row r="1499" spans="5:9" ht="12.75">
      <c r="E1499" s="5"/>
      <c r="G1499" s="5"/>
      <c r="I1499" s="5"/>
    </row>
    <row r="1500" spans="5:9" ht="12.75">
      <c r="E1500" s="5"/>
      <c r="G1500" s="5"/>
      <c r="I1500" s="5"/>
    </row>
    <row r="1501" spans="5:9" ht="12.75">
      <c r="E1501" s="5"/>
      <c r="G1501" s="5"/>
      <c r="I1501" s="5"/>
    </row>
    <row r="1502" spans="5:9" ht="12.75">
      <c r="E1502" s="5"/>
      <c r="G1502" s="5"/>
      <c r="I1502" s="5"/>
    </row>
    <row r="1503" spans="5:9" ht="12.75">
      <c r="E1503" s="5"/>
      <c r="G1503" s="5"/>
      <c r="I1503" s="5"/>
    </row>
    <row r="1504" spans="5:9" ht="12.75">
      <c r="E1504" s="5"/>
      <c r="G1504" s="5"/>
      <c r="I1504" s="5"/>
    </row>
    <row r="1505" spans="5:9" ht="12.75">
      <c r="E1505" s="5"/>
      <c r="G1505" s="5"/>
      <c r="I1505" s="5"/>
    </row>
    <row r="1506" spans="5:9" ht="12.75">
      <c r="E1506" s="5"/>
      <c r="G1506" s="5"/>
      <c r="I1506" s="5"/>
    </row>
    <row r="1507" spans="5:9" ht="12.75">
      <c r="E1507" s="5"/>
      <c r="G1507" s="5"/>
      <c r="I1507" s="5"/>
    </row>
    <row r="1508" spans="5:9" ht="12.75">
      <c r="E1508" s="5"/>
      <c r="G1508" s="5"/>
      <c r="I1508" s="5"/>
    </row>
    <row r="1509" spans="5:9" ht="12.75">
      <c r="E1509" s="5"/>
      <c r="G1509" s="5"/>
      <c r="I1509" s="5"/>
    </row>
    <row r="1510" spans="5:9" ht="12.75">
      <c r="E1510" s="5"/>
      <c r="G1510" s="5"/>
      <c r="I1510" s="5"/>
    </row>
    <row r="1511" spans="5:9" ht="12.75">
      <c r="E1511" s="5"/>
      <c r="G1511" s="5"/>
      <c r="I1511" s="5"/>
    </row>
    <row r="1512" spans="5:9" ht="12.75">
      <c r="E1512" s="5"/>
      <c r="G1512" s="5"/>
      <c r="I1512" s="5"/>
    </row>
    <row r="1513" spans="5:9" ht="12.75">
      <c r="E1513" s="5"/>
      <c r="G1513" s="5"/>
      <c r="I1513" s="5"/>
    </row>
    <row r="1514" spans="5:9" ht="12.75">
      <c r="E1514" s="5"/>
      <c r="G1514" s="5"/>
      <c r="I1514" s="5"/>
    </row>
    <row r="1515" spans="5:9" ht="12.75">
      <c r="E1515" s="5"/>
      <c r="G1515" s="5"/>
      <c r="I1515" s="5"/>
    </row>
    <row r="1516" spans="5:9" ht="12.75">
      <c r="E1516" s="5"/>
      <c r="G1516" s="5"/>
      <c r="I1516" s="5"/>
    </row>
    <row r="1517" spans="5:9" ht="12.75">
      <c r="E1517" s="5"/>
      <c r="G1517" s="5"/>
      <c r="I1517" s="5"/>
    </row>
    <row r="1518" spans="5:9" ht="12.75">
      <c r="E1518" s="5"/>
      <c r="G1518" s="5"/>
      <c r="I1518" s="5"/>
    </row>
    <row r="1519" spans="5:9" ht="12.75">
      <c r="E1519" s="5"/>
      <c r="G1519" s="5"/>
      <c r="I1519" s="5"/>
    </row>
    <row r="1520" spans="5:9" ht="12.75">
      <c r="E1520" s="5"/>
      <c r="G1520" s="5"/>
      <c r="I1520" s="5"/>
    </row>
    <row r="1521" spans="5:9" ht="12.75">
      <c r="E1521" s="5"/>
      <c r="G1521" s="5"/>
      <c r="I1521" s="5"/>
    </row>
    <row r="1522" spans="5:9" ht="12.75">
      <c r="E1522" s="5"/>
      <c r="G1522" s="5"/>
      <c r="I1522" s="5"/>
    </row>
    <row r="1523" spans="5:9" ht="12.75">
      <c r="E1523" s="5"/>
      <c r="G1523" s="5"/>
      <c r="I1523" s="5"/>
    </row>
    <row r="1524" spans="5:9" ht="12.75">
      <c r="E1524" s="5"/>
      <c r="G1524" s="5"/>
      <c r="I1524" s="5"/>
    </row>
    <row r="1525" spans="5:9" ht="12.75">
      <c r="E1525" s="5"/>
      <c r="G1525" s="5"/>
      <c r="I1525" s="5"/>
    </row>
    <row r="1526" spans="5:9" ht="12.75">
      <c r="E1526" s="5"/>
      <c r="G1526" s="5"/>
      <c r="I1526" s="5"/>
    </row>
    <row r="1527" spans="5:9" ht="12.75">
      <c r="E1527" s="5"/>
      <c r="G1527" s="5"/>
      <c r="I1527" s="5"/>
    </row>
    <row r="1528" spans="5:9" ht="12.75">
      <c r="E1528" s="5"/>
      <c r="G1528" s="5"/>
      <c r="I1528" s="5"/>
    </row>
    <row r="1529" spans="5:9" ht="12.75">
      <c r="E1529" s="5"/>
      <c r="G1529" s="5"/>
      <c r="I1529" s="5"/>
    </row>
    <row r="1530" spans="5:9" ht="12.75">
      <c r="E1530" s="5"/>
      <c r="G1530" s="5"/>
      <c r="I1530" s="5"/>
    </row>
    <row r="1531" spans="5:9" ht="12.75">
      <c r="E1531" s="5"/>
      <c r="G1531" s="5"/>
      <c r="I1531" s="5"/>
    </row>
    <row r="1532" spans="5:9" ht="12.75">
      <c r="E1532" s="5"/>
      <c r="G1532" s="5"/>
      <c r="I1532" s="5"/>
    </row>
    <row r="1533" spans="5:9" ht="12.75">
      <c r="E1533" s="5"/>
      <c r="G1533" s="5"/>
      <c r="I1533" s="5"/>
    </row>
    <row r="1534" spans="5:9" ht="12.75">
      <c r="E1534" s="5"/>
      <c r="G1534" s="5"/>
      <c r="I1534" s="5"/>
    </row>
    <row r="1535" spans="5:9" ht="12.75">
      <c r="E1535" s="5"/>
      <c r="G1535" s="5"/>
      <c r="I1535" s="5"/>
    </row>
    <row r="1536" spans="5:9" ht="12.75">
      <c r="E1536" s="5"/>
      <c r="G1536" s="5"/>
      <c r="I1536" s="5"/>
    </row>
    <row r="1537" spans="5:9" ht="12.75">
      <c r="E1537" s="5"/>
      <c r="G1537" s="5"/>
      <c r="I1537" s="5"/>
    </row>
    <row r="1538" spans="5:9" ht="12.75">
      <c r="E1538" s="5"/>
      <c r="G1538" s="5"/>
      <c r="I1538" s="5"/>
    </row>
    <row r="1539" spans="5:9" ht="12.75">
      <c r="E1539" s="5"/>
      <c r="G1539" s="5"/>
      <c r="I1539" s="5"/>
    </row>
    <row r="1540" spans="5:9" ht="12.75">
      <c r="E1540" s="5"/>
      <c r="G1540" s="5"/>
      <c r="I1540" s="5"/>
    </row>
    <row r="1541" spans="5:9" ht="12.75">
      <c r="E1541" s="5"/>
      <c r="G1541" s="5"/>
      <c r="I1541" s="5"/>
    </row>
    <row r="1542" spans="5:9" ht="12.75">
      <c r="E1542" s="5"/>
      <c r="G1542" s="5"/>
      <c r="I1542" s="5"/>
    </row>
    <row r="1543" spans="5:9" ht="12.75">
      <c r="E1543" s="5"/>
      <c r="G1543" s="5"/>
      <c r="I1543" s="5"/>
    </row>
    <row r="1544" spans="5:9" ht="12.75">
      <c r="E1544" s="5"/>
      <c r="G1544" s="5"/>
      <c r="I1544" s="5"/>
    </row>
    <row r="1545" spans="5:9" ht="12.75">
      <c r="E1545" s="5"/>
      <c r="G1545" s="5"/>
      <c r="I1545" s="5"/>
    </row>
    <row r="1546" spans="5:9" ht="12.75">
      <c r="E1546" s="5"/>
      <c r="G1546" s="5"/>
      <c r="I1546" s="5"/>
    </row>
    <row r="1547" spans="5:9" ht="12.75">
      <c r="E1547" s="5"/>
      <c r="G1547" s="5"/>
      <c r="I1547" s="5"/>
    </row>
    <row r="1548" spans="5:9" ht="12.75">
      <c r="E1548" s="5"/>
      <c r="G1548" s="5"/>
      <c r="I1548" s="5"/>
    </row>
    <row r="1549" spans="5:9" ht="12.75">
      <c r="E1549" s="5"/>
      <c r="G1549" s="5"/>
      <c r="I1549" s="5"/>
    </row>
    <row r="1550" spans="5:9" ht="12.75">
      <c r="E1550" s="5"/>
      <c r="G1550" s="5"/>
      <c r="I1550" s="5"/>
    </row>
    <row r="1551" spans="5:9" ht="12.75">
      <c r="E1551" s="5"/>
      <c r="G1551" s="5"/>
      <c r="I1551" s="5"/>
    </row>
    <row r="1552" spans="5:9" ht="12.75">
      <c r="E1552" s="5"/>
      <c r="G1552" s="5"/>
      <c r="I1552" s="5"/>
    </row>
    <row r="1553" spans="5:9" ht="12.75">
      <c r="E1553" s="5"/>
      <c r="G1553" s="5"/>
      <c r="I1553" s="5"/>
    </row>
    <row r="1554" spans="5:9" ht="12.75">
      <c r="E1554" s="5"/>
      <c r="G1554" s="5"/>
      <c r="I1554" s="5"/>
    </row>
    <row r="1555" spans="5:9" ht="12.75">
      <c r="E1555" s="5"/>
      <c r="G1555" s="5"/>
      <c r="I1555" s="5"/>
    </row>
    <row r="1556" spans="5:9" ht="12.75">
      <c r="E1556" s="5"/>
      <c r="G1556" s="5"/>
      <c r="I1556" s="5"/>
    </row>
    <row r="1557" spans="5:9" ht="12.75">
      <c r="E1557" s="5"/>
      <c r="G1557" s="5"/>
      <c r="I1557" s="5"/>
    </row>
    <row r="1558" spans="5:9" ht="12.75">
      <c r="E1558" s="5"/>
      <c r="G1558" s="5"/>
      <c r="I1558" s="5"/>
    </row>
    <row r="1559" spans="5:9" ht="12.75">
      <c r="E1559" s="5"/>
      <c r="G1559" s="5"/>
      <c r="I1559" s="5"/>
    </row>
    <row r="1560" spans="5:9" ht="12.75">
      <c r="E1560" s="5"/>
      <c r="G1560" s="5"/>
      <c r="I1560" s="5"/>
    </row>
    <row r="1561" spans="5:9" ht="12.75">
      <c r="E1561" s="5"/>
      <c r="G1561" s="5"/>
      <c r="I1561" s="5"/>
    </row>
    <row r="1562" spans="5:9" ht="12.75">
      <c r="E1562" s="5"/>
      <c r="G1562" s="5"/>
      <c r="I1562" s="5"/>
    </row>
    <row r="1563" spans="5:9" ht="12.75">
      <c r="E1563" s="5"/>
      <c r="G1563" s="5"/>
      <c r="I1563" s="5"/>
    </row>
    <row r="1564" spans="5:9" ht="12.75">
      <c r="E1564" s="5"/>
      <c r="G1564" s="5"/>
      <c r="I1564" s="5"/>
    </row>
    <row r="1565" spans="5:9" ht="12.75">
      <c r="E1565" s="5"/>
      <c r="G1565" s="5"/>
      <c r="I1565" s="5"/>
    </row>
    <row r="1566" spans="5:9" ht="12.75">
      <c r="E1566" s="5"/>
      <c r="G1566" s="5"/>
      <c r="I1566" s="5"/>
    </row>
    <row r="1567" spans="5:9" ht="12.75">
      <c r="E1567" s="5"/>
      <c r="G1567" s="5"/>
      <c r="I1567" s="5"/>
    </row>
    <row r="1568" spans="5:9" ht="12.75">
      <c r="E1568" s="5"/>
      <c r="G1568" s="5"/>
      <c r="I1568" s="5"/>
    </row>
    <row r="1569" spans="5:9" ht="12.75">
      <c r="E1569" s="5"/>
      <c r="G1569" s="5"/>
      <c r="I1569" s="5"/>
    </row>
    <row r="1570" spans="5:9" ht="12.75">
      <c r="E1570" s="5"/>
      <c r="G1570" s="5"/>
      <c r="I1570" s="5"/>
    </row>
    <row r="1571" spans="5:9" ht="12.75">
      <c r="E1571" s="5"/>
      <c r="G1571" s="5"/>
      <c r="I1571" s="5"/>
    </row>
    <row r="1572" spans="5:9" ht="12.75">
      <c r="E1572" s="5"/>
      <c r="G1572" s="5"/>
      <c r="I1572" s="5"/>
    </row>
    <row r="1573" spans="5:9" ht="12.75">
      <c r="E1573" s="5"/>
      <c r="G1573" s="5"/>
      <c r="I1573" s="5"/>
    </row>
    <row r="1574" spans="5:9" ht="12.75">
      <c r="E1574" s="5"/>
      <c r="G1574" s="5"/>
      <c r="I1574" s="5"/>
    </row>
    <row r="1575" spans="5:9" ht="12.75">
      <c r="E1575" s="5"/>
      <c r="G1575" s="5"/>
      <c r="I1575" s="5"/>
    </row>
    <row r="1576" spans="5:9" ht="12.75">
      <c r="E1576" s="5"/>
      <c r="G1576" s="5"/>
      <c r="I1576" s="5"/>
    </row>
    <row r="1577" spans="5:9" ht="12.75">
      <c r="E1577" s="5"/>
      <c r="G1577" s="5"/>
      <c r="I1577" s="5"/>
    </row>
    <row r="1578" spans="5:9" ht="12.75">
      <c r="E1578" s="5"/>
      <c r="G1578" s="5"/>
      <c r="I1578" s="5"/>
    </row>
    <row r="1579" spans="5:9" ht="12.75">
      <c r="E1579" s="5"/>
      <c r="G1579" s="5"/>
      <c r="I1579" s="5"/>
    </row>
    <row r="1580" spans="5:9" ht="12.75">
      <c r="E1580" s="5"/>
      <c r="G1580" s="5"/>
      <c r="I1580" s="5"/>
    </row>
    <row r="1581" spans="5:9" ht="12.75">
      <c r="E1581" s="5"/>
      <c r="G1581" s="5"/>
      <c r="I1581" s="5"/>
    </row>
    <row r="1582" spans="5:9" ht="12.75">
      <c r="E1582" s="5"/>
      <c r="G1582" s="5"/>
      <c r="I1582" s="5"/>
    </row>
    <row r="1583" spans="5:9" ht="12.75">
      <c r="E1583" s="5"/>
      <c r="G1583" s="5"/>
      <c r="I1583" s="5"/>
    </row>
    <row r="1584" spans="5:9" ht="12.75">
      <c r="E1584" s="5"/>
      <c r="G1584" s="5"/>
      <c r="I1584" s="5"/>
    </row>
    <row r="1585" spans="5:9" ht="12.75">
      <c r="E1585" s="5"/>
      <c r="G1585" s="5"/>
      <c r="I1585" s="5"/>
    </row>
    <row r="1586" spans="5:9" ht="12.75">
      <c r="E1586" s="5"/>
      <c r="G1586" s="5"/>
      <c r="I1586" s="5"/>
    </row>
    <row r="1587" spans="5:9" ht="12.75">
      <c r="E1587" s="5"/>
      <c r="G1587" s="5"/>
      <c r="I1587" s="5"/>
    </row>
    <row r="1588" spans="5:9" ht="12.75">
      <c r="E1588" s="5"/>
      <c r="G1588" s="5"/>
      <c r="I1588" s="5"/>
    </row>
    <row r="1589" spans="5:9" ht="12.75">
      <c r="E1589" s="5"/>
      <c r="G1589" s="5"/>
      <c r="I1589" s="5"/>
    </row>
    <row r="1590" spans="5:9" ht="12.75">
      <c r="E1590" s="5"/>
      <c r="G1590" s="5"/>
      <c r="I1590" s="5"/>
    </row>
    <row r="1591" spans="5:9" ht="12.75">
      <c r="E1591" s="5"/>
      <c r="G1591" s="5"/>
      <c r="I1591" s="5"/>
    </row>
    <row r="1592" spans="5:9" ht="12.75">
      <c r="E1592" s="5"/>
      <c r="G1592" s="5"/>
      <c r="I1592" s="5"/>
    </row>
    <row r="1593" spans="5:9" ht="12.75">
      <c r="E1593" s="5"/>
      <c r="G1593" s="5"/>
      <c r="I1593" s="5"/>
    </row>
    <row r="1594" spans="5:9" ht="12.75">
      <c r="E1594" s="5"/>
      <c r="G1594" s="5"/>
      <c r="I1594" s="5"/>
    </row>
    <row r="1595" spans="5:9" ht="12.75">
      <c r="E1595" s="5"/>
      <c r="G1595" s="5"/>
      <c r="I1595" s="5"/>
    </row>
    <row r="1596" spans="5:9" ht="12.75">
      <c r="E1596" s="5"/>
      <c r="G1596" s="5"/>
      <c r="I1596" s="5"/>
    </row>
    <row r="1597" spans="5:9" ht="12.75">
      <c r="E1597" s="5"/>
      <c r="G1597" s="5"/>
      <c r="I1597" s="5"/>
    </row>
    <row r="1598" spans="5:9" ht="12.75">
      <c r="E1598" s="5"/>
      <c r="G1598" s="5"/>
      <c r="I1598" s="5"/>
    </row>
    <row r="1599" spans="5:9" ht="12.75">
      <c r="E1599" s="5"/>
      <c r="G1599" s="5"/>
      <c r="I1599" s="5"/>
    </row>
    <row r="1600" spans="5:9" ht="12.75">
      <c r="E1600" s="5"/>
      <c r="G1600" s="5"/>
      <c r="I1600" s="5"/>
    </row>
    <row r="1601" spans="5:9" ht="12.75">
      <c r="E1601" s="5"/>
      <c r="G1601" s="5"/>
      <c r="I1601" s="5"/>
    </row>
    <row r="1602" spans="5:9" ht="12.75">
      <c r="E1602" s="5"/>
      <c r="G1602" s="5"/>
      <c r="I1602" s="5"/>
    </row>
    <row r="1603" spans="5:9" ht="12.75">
      <c r="E1603" s="5"/>
      <c r="G1603" s="5"/>
      <c r="I1603" s="5"/>
    </row>
    <row r="1604" spans="5:9" ht="12.75">
      <c r="E1604" s="5"/>
      <c r="G1604" s="5"/>
      <c r="I1604" s="5"/>
    </row>
    <row r="1605" spans="5:9" ht="12.75">
      <c r="E1605" s="5"/>
      <c r="G1605" s="5"/>
      <c r="I1605" s="5"/>
    </row>
    <row r="1606" spans="5:9" ht="12.75">
      <c r="E1606" s="5"/>
      <c r="G1606" s="5"/>
      <c r="I1606" s="5"/>
    </row>
    <row r="1607" spans="5:9" ht="12.75">
      <c r="E1607" s="5"/>
      <c r="G1607" s="5"/>
      <c r="I1607" s="5"/>
    </row>
    <row r="1608" spans="5:9" ht="12.75">
      <c r="E1608" s="5"/>
      <c r="G1608" s="5"/>
      <c r="I1608" s="5"/>
    </row>
    <row r="1609" spans="5:9" ht="12.75">
      <c r="E1609" s="5"/>
      <c r="G1609" s="5"/>
      <c r="I1609" s="5"/>
    </row>
    <row r="1610" spans="5:9" ht="12.75">
      <c r="E1610" s="5"/>
      <c r="G1610" s="5"/>
      <c r="I1610" s="5"/>
    </row>
    <row r="1611" spans="5:9" ht="12.75">
      <c r="E1611" s="5"/>
      <c r="G1611" s="5"/>
      <c r="I1611" s="5"/>
    </row>
    <row r="1612" spans="5:9" ht="12.75">
      <c r="E1612" s="5"/>
      <c r="G1612" s="5"/>
      <c r="I1612" s="5"/>
    </row>
    <row r="1613" spans="5:9" ht="12.75">
      <c r="E1613" s="5"/>
      <c r="G1613" s="5"/>
      <c r="I1613" s="5"/>
    </row>
    <row r="1614" spans="5:9" ht="12.75">
      <c r="E1614" s="5"/>
      <c r="G1614" s="5"/>
      <c r="I1614" s="5"/>
    </row>
    <row r="1615" spans="5:9" ht="12.75">
      <c r="E1615" s="5"/>
      <c r="G1615" s="5"/>
      <c r="I1615" s="5"/>
    </row>
    <row r="1616" spans="5:9" ht="12.75">
      <c r="E1616" s="5"/>
      <c r="G1616" s="5"/>
      <c r="I1616" s="5"/>
    </row>
    <row r="1617" spans="5:9" ht="12.75">
      <c r="E1617" s="5"/>
      <c r="G1617" s="5"/>
      <c r="I1617" s="5"/>
    </row>
    <row r="1618" spans="5:9" ht="12.75">
      <c r="E1618" s="5"/>
      <c r="G1618" s="5"/>
      <c r="I1618" s="5"/>
    </row>
    <row r="1619" spans="5:9" ht="12.75">
      <c r="E1619" s="5"/>
      <c r="G1619" s="5"/>
      <c r="I1619" s="5"/>
    </row>
    <row r="1620" spans="5:9" ht="12.75">
      <c r="E1620" s="5"/>
      <c r="G1620" s="5"/>
      <c r="I1620" s="5"/>
    </row>
    <row r="1621" spans="5:9" ht="12.75">
      <c r="E1621" s="5"/>
      <c r="G1621" s="5"/>
      <c r="I1621" s="5"/>
    </row>
    <row r="1622" spans="5:9" ht="12.75">
      <c r="E1622" s="5"/>
      <c r="G1622" s="5"/>
      <c r="I1622" s="5"/>
    </row>
    <row r="1623" spans="5:9" ht="12.75">
      <c r="E1623" s="5"/>
      <c r="G1623" s="5"/>
      <c r="I1623" s="5"/>
    </row>
    <row r="1624" spans="5:9" ht="12.75">
      <c r="E1624" s="5"/>
      <c r="G1624" s="5"/>
      <c r="I1624" s="5"/>
    </row>
    <row r="1625" spans="5:9" ht="12.75">
      <c r="E1625" s="5"/>
      <c r="G1625" s="5"/>
      <c r="I1625" s="5"/>
    </row>
    <row r="1626" spans="5:9" ht="12.75">
      <c r="E1626" s="5"/>
      <c r="G1626" s="5"/>
      <c r="I1626" s="5"/>
    </row>
    <row r="1627" spans="5:9" ht="12.75">
      <c r="E1627" s="5"/>
      <c r="G1627" s="5"/>
      <c r="I1627" s="5"/>
    </row>
    <row r="1628" spans="5:9" ht="12.75">
      <c r="E1628" s="5"/>
      <c r="G1628" s="5"/>
      <c r="I1628" s="5"/>
    </row>
    <row r="1629" spans="5:9" ht="12.75">
      <c r="E1629" s="5"/>
      <c r="G1629" s="5"/>
      <c r="I1629" s="5"/>
    </row>
    <row r="1630" spans="5:9" ht="12.75">
      <c r="E1630" s="5"/>
      <c r="G1630" s="5"/>
      <c r="I1630" s="5"/>
    </row>
    <row r="1631" spans="5:9" ht="12.75">
      <c r="E1631" s="5"/>
      <c r="G1631" s="5"/>
      <c r="I1631" s="5"/>
    </row>
    <row r="1632" spans="5:9" ht="12.75">
      <c r="E1632" s="5"/>
      <c r="G1632" s="5"/>
      <c r="I1632" s="5"/>
    </row>
    <row r="1633" spans="5:9" ht="12.75">
      <c r="E1633" s="5"/>
      <c r="G1633" s="5"/>
      <c r="I1633" s="5"/>
    </row>
    <row r="1634" spans="5:9" ht="12.75">
      <c r="E1634" s="5"/>
      <c r="G1634" s="5"/>
      <c r="I1634" s="5"/>
    </row>
    <row r="1635" spans="5:9" ht="12.75">
      <c r="E1635" s="5"/>
      <c r="G1635" s="5"/>
      <c r="I1635" s="5"/>
    </row>
    <row r="1636" spans="5:9" ht="12.75">
      <c r="E1636" s="5"/>
      <c r="G1636" s="5"/>
      <c r="I1636" s="5"/>
    </row>
    <row r="1637" spans="5:9" ht="12.75">
      <c r="E1637" s="5"/>
      <c r="G1637" s="5"/>
      <c r="I1637" s="5"/>
    </row>
    <row r="1638" spans="5:9" ht="12.75">
      <c r="E1638" s="5"/>
      <c r="G1638" s="5"/>
      <c r="I1638" s="5"/>
    </row>
    <row r="1639" spans="5:9" ht="12.75">
      <c r="E1639" s="5"/>
      <c r="G1639" s="5"/>
      <c r="I1639" s="5"/>
    </row>
    <row r="1640" spans="5:9" ht="12.75">
      <c r="E1640" s="5"/>
      <c r="G1640" s="5"/>
      <c r="I1640" s="5"/>
    </row>
    <row r="1641" spans="5:9" ht="12.75">
      <c r="E1641" s="5"/>
      <c r="G1641" s="5"/>
      <c r="I1641" s="5"/>
    </row>
    <row r="1642" spans="5:9" ht="12.75">
      <c r="E1642" s="5"/>
      <c r="G1642" s="5"/>
      <c r="I1642" s="5"/>
    </row>
    <row r="1643" spans="5:9" ht="12.75">
      <c r="E1643" s="5"/>
      <c r="G1643" s="5"/>
      <c r="I1643" s="5"/>
    </row>
    <row r="1644" spans="5:9" ht="12.75">
      <c r="E1644" s="5"/>
      <c r="G1644" s="5"/>
      <c r="I1644" s="5"/>
    </row>
    <row r="1645" spans="5:9" ht="12.75">
      <c r="E1645" s="5"/>
      <c r="G1645" s="5"/>
      <c r="I1645" s="5"/>
    </row>
    <row r="1646" spans="5:9" ht="12.75">
      <c r="E1646" s="5"/>
      <c r="G1646" s="5"/>
      <c r="I1646" s="5"/>
    </row>
    <row r="1647" spans="5:9" ht="12.75">
      <c r="E1647" s="5"/>
      <c r="G1647" s="5"/>
      <c r="I1647" s="5"/>
    </row>
    <row r="1648" spans="5:9" ht="12.75">
      <c r="E1648" s="5"/>
      <c r="G1648" s="5"/>
      <c r="I1648" s="5"/>
    </row>
    <row r="1649" spans="5:9" ht="12.75">
      <c r="E1649" s="5"/>
      <c r="G1649" s="5"/>
      <c r="I1649" s="5"/>
    </row>
    <row r="1650" spans="5:9" ht="12.75">
      <c r="E1650" s="5"/>
      <c r="G1650" s="5"/>
      <c r="I1650" s="5"/>
    </row>
    <row r="1651" spans="5:9" ht="12.75">
      <c r="E1651" s="5"/>
      <c r="G1651" s="5"/>
      <c r="I1651" s="5"/>
    </row>
    <row r="1652" spans="5:9" ht="12.75">
      <c r="E1652" s="5"/>
      <c r="G1652" s="5"/>
      <c r="I1652" s="5"/>
    </row>
    <row r="1653" spans="5:9" ht="12.75">
      <c r="E1653" s="5"/>
      <c r="G1653" s="5"/>
      <c r="I1653" s="5"/>
    </row>
    <row r="1654" spans="5:9" ht="12.75">
      <c r="E1654" s="5"/>
      <c r="G1654" s="5"/>
      <c r="I1654" s="5"/>
    </row>
    <row r="1655" spans="5:9" ht="12.75">
      <c r="E1655" s="5"/>
      <c r="G1655" s="5"/>
      <c r="I1655" s="5"/>
    </row>
    <row r="1656" spans="5:9" ht="12.75">
      <c r="E1656" s="5"/>
      <c r="G1656" s="5"/>
      <c r="I1656" s="5"/>
    </row>
    <row r="1657" spans="5:9" ht="12.75">
      <c r="E1657" s="5"/>
      <c r="G1657" s="5"/>
      <c r="I1657" s="5"/>
    </row>
    <row r="1658" spans="5:9" ht="12.75">
      <c r="E1658" s="5"/>
      <c r="G1658" s="5"/>
      <c r="I1658" s="5"/>
    </row>
    <row r="1659" spans="5:9" ht="12.75">
      <c r="E1659" s="5"/>
      <c r="G1659" s="5"/>
      <c r="I1659" s="5"/>
    </row>
    <row r="1660" spans="5:9" ht="12.75">
      <c r="E1660" s="5"/>
      <c r="G1660" s="5"/>
      <c r="I1660" s="5"/>
    </row>
    <row r="1661" spans="5:9" ht="12.75">
      <c r="E1661" s="5"/>
      <c r="G1661" s="5"/>
      <c r="I1661" s="5"/>
    </row>
    <row r="1662" spans="5:9" ht="12.75">
      <c r="E1662" s="5"/>
      <c r="G1662" s="5"/>
      <c r="I1662" s="5"/>
    </row>
    <row r="1663" spans="5:9" ht="12.75">
      <c r="E1663" s="5"/>
      <c r="G1663" s="5"/>
      <c r="I1663" s="5"/>
    </row>
    <row r="1664" spans="5:9" ht="12.75">
      <c r="E1664" s="5"/>
      <c r="G1664" s="5"/>
      <c r="I1664" s="5"/>
    </row>
    <row r="1665" spans="5:9" ht="12.75">
      <c r="E1665" s="5"/>
      <c r="G1665" s="5"/>
      <c r="I1665" s="5"/>
    </row>
    <row r="1666" spans="5:9" ht="12.75">
      <c r="E1666" s="5"/>
      <c r="G1666" s="5"/>
      <c r="I1666" s="5"/>
    </row>
    <row r="1667" spans="5:9" ht="12.75">
      <c r="E1667" s="5"/>
      <c r="G1667" s="5"/>
      <c r="I1667" s="5"/>
    </row>
    <row r="1668" spans="5:9" ht="12.75">
      <c r="E1668" s="5"/>
      <c r="G1668" s="5"/>
      <c r="I1668" s="5"/>
    </row>
    <row r="1669" spans="5:9" ht="12.75">
      <c r="E1669" s="5"/>
      <c r="G1669" s="5"/>
      <c r="I1669" s="5"/>
    </row>
    <row r="1670" spans="5:9" ht="12.75">
      <c r="E1670" s="5"/>
      <c r="G1670" s="5"/>
      <c r="I1670" s="5"/>
    </row>
    <row r="1671" spans="5:9" ht="12.75">
      <c r="E1671" s="5"/>
      <c r="G1671" s="5"/>
      <c r="I1671" s="5"/>
    </row>
    <row r="1672" spans="5:9" ht="12.75">
      <c r="E1672" s="5"/>
      <c r="G1672" s="5"/>
      <c r="I1672" s="5"/>
    </row>
    <row r="1673" spans="5:9" ht="12.75">
      <c r="E1673" s="5"/>
      <c r="G1673" s="5"/>
      <c r="I1673" s="5"/>
    </row>
    <row r="1674" spans="5:9" ht="12.75">
      <c r="E1674" s="5"/>
      <c r="G1674" s="5"/>
      <c r="I1674" s="5"/>
    </row>
    <row r="1675" spans="5:9" ht="12.75">
      <c r="E1675" s="5"/>
      <c r="G1675" s="5"/>
      <c r="I1675" s="5"/>
    </row>
    <row r="1676" spans="5:9" ht="12.75">
      <c r="E1676" s="5"/>
      <c r="G1676" s="5"/>
      <c r="I1676" s="5"/>
    </row>
    <row r="1677" spans="5:9" ht="12.75">
      <c r="E1677" s="5"/>
      <c r="G1677" s="5"/>
      <c r="I1677" s="5"/>
    </row>
    <row r="1678" spans="5:9" ht="12.75">
      <c r="E1678" s="5"/>
      <c r="G1678" s="5"/>
      <c r="I1678" s="5"/>
    </row>
    <row r="1679" spans="5:9" ht="12.75">
      <c r="E1679" s="5"/>
      <c r="G1679" s="5"/>
      <c r="I1679" s="5"/>
    </row>
    <row r="1680" spans="5:9" ht="12.75">
      <c r="E1680" s="5"/>
      <c r="G1680" s="5"/>
      <c r="I1680" s="5"/>
    </row>
    <row r="1681" spans="5:9" ht="12.75">
      <c r="E1681" s="5"/>
      <c r="G1681" s="5"/>
      <c r="I1681" s="5"/>
    </row>
    <row r="1682" spans="5:9" ht="12.75">
      <c r="E1682" s="5"/>
      <c r="G1682" s="5"/>
      <c r="I1682" s="5"/>
    </row>
    <row r="1683" spans="5:9" ht="12.75">
      <c r="E1683" s="5"/>
      <c r="G1683" s="5"/>
      <c r="I1683" s="5"/>
    </row>
    <row r="1684" spans="5:9" ht="12.75">
      <c r="E1684" s="5"/>
      <c r="G1684" s="5"/>
      <c r="I1684" s="5"/>
    </row>
    <row r="1685" spans="5:9" ht="12.75">
      <c r="E1685" s="5"/>
      <c r="G1685" s="5"/>
      <c r="I1685" s="5"/>
    </row>
    <row r="1686" spans="5:9" ht="12.75">
      <c r="E1686" s="5"/>
      <c r="G1686" s="5"/>
      <c r="I1686" s="5"/>
    </row>
    <row r="1687" spans="5:9" ht="12.75">
      <c r="E1687" s="5"/>
      <c r="G1687" s="5"/>
      <c r="I1687" s="5"/>
    </row>
    <row r="1688" spans="5:9" ht="12.75">
      <c r="E1688" s="5"/>
      <c r="G1688" s="5"/>
      <c r="I1688" s="5"/>
    </row>
    <row r="1689" spans="5:9" ht="12.75">
      <c r="E1689" s="5"/>
      <c r="G1689" s="5"/>
      <c r="I1689" s="5"/>
    </row>
    <row r="1690" spans="5:9" ht="12.75">
      <c r="E1690" s="5"/>
      <c r="G1690" s="5"/>
      <c r="I1690" s="5"/>
    </row>
    <row r="1691" spans="5:9" ht="12.75">
      <c r="E1691" s="5"/>
      <c r="G1691" s="5"/>
      <c r="I1691" s="5"/>
    </row>
    <row r="1692" spans="5:9" ht="12.75">
      <c r="E1692" s="5"/>
      <c r="G1692" s="5"/>
      <c r="I1692" s="5"/>
    </row>
    <row r="1693" spans="5:9" ht="12.75">
      <c r="E1693" s="5"/>
      <c r="G1693" s="5"/>
      <c r="I1693" s="5"/>
    </row>
    <row r="1694" spans="5:9" ht="12.75">
      <c r="E1694" s="5"/>
      <c r="G1694" s="5"/>
      <c r="I1694" s="5"/>
    </row>
    <row r="1695" spans="5:9" ht="12.75">
      <c r="E1695" s="5"/>
      <c r="G1695" s="5"/>
      <c r="I1695" s="5"/>
    </row>
    <row r="1696" spans="5:9" ht="12.75">
      <c r="E1696" s="5"/>
      <c r="G1696" s="5"/>
      <c r="I1696" s="5"/>
    </row>
    <row r="1697" spans="5:9" ht="12.75">
      <c r="E1697" s="5"/>
      <c r="G1697" s="5"/>
      <c r="I1697" s="5"/>
    </row>
    <row r="1698" spans="5:9" ht="12.75">
      <c r="E1698" s="5"/>
      <c r="G1698" s="5"/>
      <c r="I1698" s="5"/>
    </row>
    <row r="1699" spans="5:9" ht="12.75">
      <c r="E1699" s="5"/>
      <c r="G1699" s="5"/>
      <c r="I1699" s="5"/>
    </row>
    <row r="1700" spans="5:9" ht="12.75">
      <c r="E1700" s="5"/>
      <c r="G1700" s="5"/>
      <c r="I1700" s="5"/>
    </row>
    <row r="1701" spans="5:9" ht="12.75">
      <c r="E1701" s="5"/>
      <c r="G1701" s="5"/>
      <c r="I1701" s="5"/>
    </row>
    <row r="1702" spans="5:9" ht="12.75">
      <c r="E1702" s="5"/>
      <c r="G1702" s="5"/>
      <c r="I1702" s="5"/>
    </row>
    <row r="1703" spans="5:9" ht="12.75">
      <c r="E1703" s="5"/>
      <c r="G1703" s="5"/>
      <c r="I1703" s="5"/>
    </row>
    <row r="1704" spans="5:9" ht="12.75">
      <c r="E1704" s="5"/>
      <c r="G1704" s="5"/>
      <c r="I1704" s="5"/>
    </row>
    <row r="1705" spans="5:9" ht="12.75">
      <c r="E1705" s="5"/>
      <c r="G1705" s="5"/>
      <c r="I1705" s="5"/>
    </row>
    <row r="1706" spans="5:9" ht="12.75">
      <c r="E1706" s="5"/>
      <c r="G1706" s="5"/>
      <c r="I1706" s="5"/>
    </row>
    <row r="1707" spans="5:9" ht="12.75">
      <c r="E1707" s="5"/>
      <c r="G1707" s="5"/>
      <c r="I1707" s="5"/>
    </row>
    <row r="1708" spans="5:9" ht="12.75">
      <c r="E1708" s="5"/>
      <c r="G1708" s="5"/>
      <c r="I1708" s="5"/>
    </row>
    <row r="1709" spans="5:9" ht="12.75">
      <c r="E1709" s="5"/>
      <c r="G1709" s="5"/>
      <c r="I1709" s="5"/>
    </row>
    <row r="1710" spans="5:9" ht="12.75">
      <c r="E1710" s="5"/>
      <c r="G1710" s="5"/>
      <c r="I1710" s="5"/>
    </row>
    <row r="1711" spans="5:9" ht="12.75">
      <c r="E1711" s="5"/>
      <c r="G1711" s="5"/>
      <c r="I1711" s="5"/>
    </row>
    <row r="1712" spans="5:9" ht="12.75">
      <c r="E1712" s="5"/>
      <c r="G1712" s="5"/>
      <c r="I1712" s="5"/>
    </row>
    <row r="1713" spans="5:9" ht="12.75">
      <c r="E1713" s="5"/>
      <c r="G1713" s="5"/>
      <c r="I1713" s="5"/>
    </row>
    <row r="1714" spans="5:9" ht="12.75">
      <c r="E1714" s="5"/>
      <c r="G1714" s="5"/>
      <c r="I1714" s="5"/>
    </row>
    <row r="1715" spans="5:9" ht="12.75">
      <c r="E1715" s="5"/>
      <c r="G1715" s="5"/>
      <c r="I1715" s="5"/>
    </row>
    <row r="1716" spans="5:9" ht="12.75">
      <c r="E1716" s="5"/>
      <c r="G1716" s="5"/>
      <c r="I1716" s="5"/>
    </row>
    <row r="1717" spans="5:9" ht="12.75">
      <c r="E1717" s="5"/>
      <c r="G1717" s="5"/>
      <c r="I1717" s="5"/>
    </row>
    <row r="1718" spans="5:9" ht="12.75">
      <c r="E1718" s="5"/>
      <c r="G1718" s="5"/>
      <c r="I1718" s="5"/>
    </row>
    <row r="1719" spans="5:9" ht="12.75">
      <c r="E1719" s="5"/>
      <c r="G1719" s="5"/>
      <c r="I1719" s="5"/>
    </row>
    <row r="1720" spans="5:9" ht="12.75">
      <c r="E1720" s="5"/>
      <c r="G1720" s="5"/>
      <c r="I1720" s="5"/>
    </row>
    <row r="1721" spans="5:9" ht="12.75">
      <c r="E1721" s="5"/>
      <c r="G1721" s="5"/>
      <c r="I1721" s="5"/>
    </row>
    <row r="1722" spans="5:9" ht="12.75">
      <c r="E1722" s="5"/>
      <c r="G1722" s="5"/>
      <c r="I1722" s="5"/>
    </row>
    <row r="1723" spans="5:9" ht="12.75">
      <c r="E1723" s="5"/>
      <c r="G1723" s="5"/>
      <c r="I1723" s="5"/>
    </row>
    <row r="1724" spans="5:9" ht="12.75">
      <c r="E1724" s="5"/>
      <c r="G1724" s="5"/>
      <c r="I1724" s="5"/>
    </row>
    <row r="1725" spans="5:9" ht="12.75">
      <c r="E1725" s="5"/>
      <c r="G1725" s="5"/>
      <c r="I1725" s="5"/>
    </row>
    <row r="1726" spans="5:9" ht="12.75">
      <c r="E1726" s="5"/>
      <c r="G1726" s="5"/>
      <c r="I1726" s="5"/>
    </row>
    <row r="1727" spans="5:9" ht="12.75">
      <c r="E1727" s="5"/>
      <c r="G1727" s="5"/>
      <c r="I1727" s="5"/>
    </row>
    <row r="1728" spans="5:9" ht="12.75">
      <c r="E1728" s="5"/>
      <c r="G1728" s="5"/>
      <c r="I1728" s="5"/>
    </row>
    <row r="1729" spans="5:9" ht="12.75">
      <c r="E1729" s="5"/>
      <c r="G1729" s="5"/>
      <c r="I1729" s="5"/>
    </row>
    <row r="1730" spans="5:9" ht="12.75">
      <c r="E1730" s="5"/>
      <c r="G1730" s="5"/>
      <c r="I1730" s="5"/>
    </row>
    <row r="1731" spans="5:9" ht="12.75">
      <c r="E1731" s="5"/>
      <c r="G1731" s="5"/>
      <c r="I1731" s="5"/>
    </row>
    <row r="1732" spans="5:9" ht="12.75">
      <c r="E1732" s="5"/>
      <c r="G1732" s="5"/>
      <c r="I1732" s="5"/>
    </row>
    <row r="1733" spans="5:9" ht="12.75">
      <c r="E1733" s="5"/>
      <c r="G1733" s="5"/>
      <c r="I1733" s="5"/>
    </row>
    <row r="1734" spans="5:9" ht="12.75">
      <c r="E1734" s="5"/>
      <c r="G1734" s="5"/>
      <c r="I1734" s="5"/>
    </row>
    <row r="1735" spans="5:9" ht="12.75">
      <c r="E1735" s="5"/>
      <c r="G1735" s="5"/>
      <c r="I1735" s="5"/>
    </row>
    <row r="1736" spans="5:9" ht="12.75">
      <c r="E1736" s="5"/>
      <c r="G1736" s="5"/>
      <c r="I1736" s="5"/>
    </row>
    <row r="1737" spans="5:9" ht="12.75">
      <c r="E1737" s="5"/>
      <c r="G1737" s="5"/>
      <c r="I1737" s="5"/>
    </row>
    <row r="1738" spans="5:9" ht="12.75">
      <c r="E1738" s="5"/>
      <c r="G1738" s="5"/>
      <c r="I1738" s="5"/>
    </row>
    <row r="1739" spans="5:9" ht="12.75">
      <c r="E1739" s="5"/>
      <c r="G1739" s="5"/>
      <c r="I1739" s="5"/>
    </row>
    <row r="1740" spans="5:9" ht="12.75">
      <c r="E1740" s="5"/>
      <c r="G1740" s="5"/>
      <c r="I1740" s="5"/>
    </row>
    <row r="1741" spans="5:9" ht="12.75">
      <c r="E1741" s="5"/>
      <c r="G1741" s="5"/>
      <c r="I1741" s="5"/>
    </row>
    <row r="1742" spans="5:9" ht="12.75">
      <c r="E1742" s="5"/>
      <c r="G1742" s="5"/>
      <c r="I1742" s="5"/>
    </row>
    <row r="1743" spans="5:9" ht="12.75">
      <c r="E1743" s="5"/>
      <c r="G1743" s="5"/>
      <c r="I1743" s="5"/>
    </row>
    <row r="1744" spans="5:9" ht="12.75">
      <c r="E1744" s="5"/>
      <c r="G1744" s="5"/>
      <c r="I1744" s="5"/>
    </row>
    <row r="1745" spans="5:9" ht="12.75">
      <c r="E1745" s="5"/>
      <c r="G1745" s="5"/>
      <c r="I1745" s="5"/>
    </row>
    <row r="1746" spans="5:9" ht="12.75">
      <c r="E1746" s="5"/>
      <c r="G1746" s="5"/>
      <c r="I1746" s="5"/>
    </row>
    <row r="1747" spans="5:9" ht="12.75">
      <c r="E1747" s="5"/>
      <c r="G1747" s="5"/>
      <c r="I1747" s="5"/>
    </row>
    <row r="1748" spans="5:9" ht="12.75">
      <c r="E1748" s="5"/>
      <c r="G1748" s="5"/>
      <c r="I1748" s="5"/>
    </row>
    <row r="1749" spans="5:9" ht="12.75">
      <c r="E1749" s="5"/>
      <c r="G1749" s="5"/>
      <c r="I1749" s="5"/>
    </row>
    <row r="1750" spans="5:9" ht="12.75">
      <c r="E1750" s="5"/>
      <c r="G1750" s="5"/>
      <c r="I1750" s="5"/>
    </row>
    <row r="1751" spans="5:9" ht="12.75">
      <c r="E1751" s="5"/>
      <c r="G1751" s="5"/>
      <c r="I1751" s="5"/>
    </row>
    <row r="1752" spans="5:9" ht="12.75">
      <c r="E1752" s="5"/>
      <c r="G1752" s="5"/>
      <c r="I1752" s="5"/>
    </row>
    <row r="1753" spans="5:9" ht="12.75">
      <c r="E1753" s="5"/>
      <c r="G1753" s="5"/>
      <c r="I1753" s="5"/>
    </row>
    <row r="1754" spans="5:9" ht="12.75">
      <c r="E1754" s="5"/>
      <c r="G1754" s="5"/>
      <c r="I1754" s="5"/>
    </row>
    <row r="1755" spans="5:9" ht="12.75">
      <c r="E1755" s="5"/>
      <c r="G1755" s="5"/>
      <c r="I1755" s="5"/>
    </row>
    <row r="1756" spans="5:9" ht="12.75">
      <c r="E1756" s="5"/>
      <c r="G1756" s="5"/>
      <c r="I1756" s="5"/>
    </row>
    <row r="1757" spans="5:9" ht="12.75">
      <c r="E1757" s="5"/>
      <c r="G1757" s="5"/>
      <c r="I1757" s="5"/>
    </row>
    <row r="1758" spans="5:9" ht="12.75">
      <c r="E1758" s="5"/>
      <c r="G1758" s="5"/>
      <c r="I1758" s="5"/>
    </row>
    <row r="1759" spans="5:9" ht="12.75">
      <c r="E1759" s="5"/>
      <c r="G1759" s="5"/>
      <c r="I1759" s="5"/>
    </row>
    <row r="1760" spans="5:9" ht="12.75">
      <c r="E1760" s="5"/>
      <c r="G1760" s="5"/>
      <c r="I1760" s="5"/>
    </row>
    <row r="1761" spans="5:9" ht="12.75">
      <c r="E1761" s="5"/>
      <c r="G1761" s="5"/>
      <c r="I1761" s="5"/>
    </row>
    <row r="1762" spans="5:9" ht="12.75">
      <c r="E1762" s="5"/>
      <c r="G1762" s="5"/>
      <c r="I1762" s="5"/>
    </row>
    <row r="1763" spans="5:9" ht="12.75">
      <c r="E1763" s="5"/>
      <c r="G1763" s="5"/>
      <c r="I1763" s="5"/>
    </row>
    <row r="1764" spans="5:9" ht="12.75">
      <c r="E1764" s="5"/>
      <c r="G1764" s="5"/>
      <c r="I1764" s="5"/>
    </row>
    <row r="1765" spans="5:9" ht="12.75">
      <c r="E1765" s="5"/>
      <c r="G1765" s="5"/>
      <c r="I1765" s="5"/>
    </row>
    <row r="1766" spans="5:9" ht="12.75">
      <c r="E1766" s="5"/>
      <c r="G1766" s="5"/>
      <c r="I1766" s="5"/>
    </row>
    <row r="1767" spans="5:9" ht="12.75">
      <c r="E1767" s="5"/>
      <c r="G1767" s="5"/>
      <c r="I1767" s="5"/>
    </row>
    <row r="1768" spans="5:9" ht="12.75">
      <c r="E1768" s="5"/>
      <c r="G1768" s="5"/>
      <c r="I1768" s="5"/>
    </row>
    <row r="1769" spans="5:9" ht="12.75">
      <c r="E1769" s="5"/>
      <c r="G1769" s="5"/>
      <c r="I1769" s="5"/>
    </row>
    <row r="1770" spans="5:9" ht="12.75">
      <c r="E1770" s="5"/>
      <c r="G1770" s="5"/>
      <c r="I1770" s="5"/>
    </row>
    <row r="1771" spans="5:9" ht="12.75">
      <c r="E1771" s="5"/>
      <c r="G1771" s="5"/>
      <c r="I1771" s="5"/>
    </row>
    <row r="1772" spans="5:9" ht="12.75">
      <c r="E1772" s="5"/>
      <c r="G1772" s="5"/>
      <c r="I1772" s="5"/>
    </row>
    <row r="1773" spans="5:9" ht="12.75">
      <c r="E1773" s="5"/>
      <c r="G1773" s="5"/>
      <c r="I1773" s="5"/>
    </row>
    <row r="1774" spans="5:9" ht="12.75">
      <c r="E1774" s="5"/>
      <c r="G1774" s="5"/>
      <c r="I1774" s="5"/>
    </row>
    <row r="1775" spans="5:9" ht="12.75">
      <c r="E1775" s="5"/>
      <c r="G1775" s="5"/>
      <c r="I1775" s="5"/>
    </row>
    <row r="1776" spans="5:9" ht="12.75">
      <c r="E1776" s="5"/>
      <c r="G1776" s="5"/>
      <c r="I1776" s="5"/>
    </row>
    <row r="1777" spans="5:9" ht="12.75">
      <c r="E1777" s="5"/>
      <c r="G1777" s="5"/>
      <c r="I1777" s="5"/>
    </row>
    <row r="1778" spans="5:9" ht="12.75">
      <c r="E1778" s="5"/>
      <c r="G1778" s="5"/>
      <c r="I1778" s="5"/>
    </row>
    <row r="1779" spans="5:9" ht="12.75">
      <c r="E1779" s="5"/>
      <c r="G1779" s="5"/>
      <c r="I1779" s="5"/>
    </row>
    <row r="1780" spans="5:9" ht="12.75">
      <c r="E1780" s="5"/>
      <c r="G1780" s="5"/>
      <c r="I1780" s="5"/>
    </row>
    <row r="1781" spans="5:9" ht="12.75">
      <c r="E1781" s="5"/>
      <c r="G1781" s="5"/>
      <c r="I1781" s="5"/>
    </row>
    <row r="1782" spans="5:9" ht="12.75">
      <c r="E1782" s="5"/>
      <c r="G1782" s="5"/>
      <c r="I1782" s="5"/>
    </row>
    <row r="1783" spans="5:9" ht="12.75">
      <c r="E1783" s="5"/>
      <c r="G1783" s="5"/>
      <c r="I1783" s="5"/>
    </row>
    <row r="1784" spans="5:9" ht="12.75">
      <c r="E1784" s="5"/>
      <c r="G1784" s="5"/>
      <c r="I1784" s="5"/>
    </row>
    <row r="1785" spans="5:9" ht="12.75">
      <c r="E1785" s="5"/>
      <c r="G1785" s="5"/>
      <c r="I1785" s="5"/>
    </row>
    <row r="1786" spans="5:9" ht="12.75">
      <c r="E1786" s="5"/>
      <c r="G1786" s="5"/>
      <c r="I1786" s="5"/>
    </row>
    <row r="1787" spans="5:9" ht="12.75">
      <c r="E1787" s="5"/>
      <c r="G1787" s="5"/>
      <c r="I1787" s="5"/>
    </row>
    <row r="1788" spans="5:9" ht="12.75">
      <c r="E1788" s="5"/>
      <c r="G1788" s="5"/>
      <c r="I1788" s="5"/>
    </row>
    <row r="1789" spans="5:9" ht="12.75">
      <c r="E1789" s="5"/>
      <c r="G1789" s="5"/>
      <c r="I1789" s="5"/>
    </row>
    <row r="1790" spans="5:9" ht="12.75">
      <c r="E1790" s="5"/>
      <c r="G1790" s="5"/>
      <c r="I1790" s="5"/>
    </row>
    <row r="1791" spans="5:9" ht="12.75">
      <c r="E1791" s="5"/>
      <c r="G1791" s="5"/>
      <c r="I1791" s="5"/>
    </row>
    <row r="1792" spans="5:9" ht="12.75">
      <c r="E1792" s="5"/>
      <c r="G1792" s="5"/>
      <c r="I1792" s="5"/>
    </row>
    <row r="1793" spans="5:9" ht="12.75">
      <c r="E1793" s="5"/>
      <c r="G1793" s="5"/>
      <c r="I1793" s="5"/>
    </row>
    <row r="1794" spans="5:9" ht="12.75">
      <c r="E1794" s="5"/>
      <c r="G1794" s="5"/>
      <c r="I1794" s="5"/>
    </row>
    <row r="1795" spans="5:9" ht="12.75">
      <c r="E1795" s="5"/>
      <c r="G1795" s="5"/>
      <c r="I1795" s="5"/>
    </row>
    <row r="1796" spans="5:9" ht="12.75">
      <c r="E1796" s="5"/>
      <c r="G1796" s="5"/>
      <c r="I1796" s="5"/>
    </row>
    <row r="1797" spans="5:9" ht="12.75">
      <c r="E1797" s="5"/>
      <c r="G1797" s="5"/>
      <c r="I1797" s="5"/>
    </row>
    <row r="1798" spans="5:9" ht="12.75">
      <c r="E1798" s="5"/>
      <c r="G1798" s="5"/>
      <c r="I1798" s="5"/>
    </row>
    <row r="1799" spans="5:9" ht="12.75">
      <c r="E1799" s="5"/>
      <c r="G1799" s="5"/>
      <c r="I1799" s="5"/>
    </row>
    <row r="1800" spans="5:9" ht="12.75">
      <c r="E1800" s="5"/>
      <c r="G1800" s="5"/>
      <c r="I1800" s="5"/>
    </row>
    <row r="1801" spans="5:9" ht="12.75">
      <c r="E1801" s="5"/>
      <c r="G1801" s="5"/>
      <c r="I1801" s="5"/>
    </row>
    <row r="1802" spans="5:9" ht="12.75">
      <c r="E1802" s="5"/>
      <c r="G1802" s="5"/>
      <c r="I1802" s="5"/>
    </row>
    <row r="1803" spans="5:9" ht="12.75">
      <c r="E1803" s="5"/>
      <c r="G1803" s="5"/>
      <c r="I1803" s="5"/>
    </row>
    <row r="1804" spans="5:9" ht="12.75">
      <c r="E1804" s="5"/>
      <c r="G1804" s="5"/>
      <c r="I1804" s="5"/>
    </row>
    <row r="1805" spans="5:9" ht="12.75">
      <c r="E1805" s="5"/>
      <c r="G1805" s="5"/>
      <c r="I1805" s="5"/>
    </row>
    <row r="1806" spans="5:9" ht="12.75">
      <c r="E1806" s="5"/>
      <c r="G1806" s="5"/>
      <c r="I1806" s="5"/>
    </row>
    <row r="1807" spans="5:9" ht="12.75">
      <c r="E1807" s="5"/>
      <c r="G1807" s="5"/>
      <c r="I1807" s="5"/>
    </row>
    <row r="1808" spans="5:9" ht="12.75">
      <c r="E1808" s="5"/>
      <c r="G1808" s="5"/>
      <c r="I1808" s="5"/>
    </row>
    <row r="1809" spans="5:9" ht="12.75">
      <c r="E1809" s="5"/>
      <c r="G1809" s="5"/>
      <c r="I1809" s="5"/>
    </row>
    <row r="1810" spans="5:9" ht="12.75">
      <c r="E1810" s="5"/>
      <c r="G1810" s="5"/>
      <c r="I1810" s="5"/>
    </row>
    <row r="1811" spans="5:9" ht="12.75">
      <c r="E1811" s="5"/>
      <c r="G1811" s="5"/>
      <c r="I1811" s="5"/>
    </row>
    <row r="1812" spans="5:9" ht="12.75">
      <c r="E1812" s="5"/>
      <c r="G1812" s="5"/>
      <c r="I1812" s="5"/>
    </row>
    <row r="1813" spans="5:9" ht="12.75">
      <c r="E1813" s="5"/>
      <c r="G1813" s="5"/>
      <c r="I1813" s="5"/>
    </row>
    <row r="1814" spans="5:9" ht="12.75">
      <c r="E1814" s="5"/>
      <c r="G1814" s="5"/>
      <c r="I1814" s="5"/>
    </row>
    <row r="1815" spans="5:9" ht="12.75">
      <c r="E1815" s="5"/>
      <c r="G1815" s="5"/>
      <c r="I1815" s="5"/>
    </row>
    <row r="1816" spans="5:9" ht="12.75">
      <c r="E1816" s="5"/>
      <c r="G1816" s="5"/>
      <c r="I1816" s="5"/>
    </row>
    <row r="1817" spans="5:9" ht="12.75">
      <c r="E1817" s="5"/>
      <c r="G1817" s="5"/>
      <c r="I1817" s="5"/>
    </row>
    <row r="1818" spans="5:9" ht="12.75">
      <c r="E1818" s="5"/>
      <c r="G1818" s="5"/>
      <c r="I1818" s="5"/>
    </row>
    <row r="1819" spans="5:9" ht="12.75">
      <c r="E1819" s="5"/>
      <c r="G1819" s="5"/>
      <c r="I1819" s="5"/>
    </row>
    <row r="1820" spans="5:9" ht="12.75">
      <c r="E1820" s="5"/>
      <c r="G1820" s="5"/>
      <c r="I1820" s="5"/>
    </row>
    <row r="1821" spans="5:9" ht="12.75">
      <c r="E1821" s="5"/>
      <c r="G1821" s="5"/>
      <c r="I1821" s="5"/>
    </row>
    <row r="1822" spans="5:9" ht="12.75">
      <c r="E1822" s="5"/>
      <c r="G1822" s="5"/>
      <c r="I1822" s="5"/>
    </row>
    <row r="1823" spans="5:9" ht="12.75">
      <c r="E1823" s="5"/>
      <c r="G1823" s="5"/>
      <c r="I1823" s="5"/>
    </row>
    <row r="1824" spans="5:9" ht="12.75">
      <c r="E1824" s="5"/>
      <c r="G1824" s="5"/>
      <c r="I1824" s="5"/>
    </row>
    <row r="1825" spans="5:9" ht="12.75">
      <c r="E1825" s="5"/>
      <c r="G1825" s="5"/>
      <c r="I1825" s="5"/>
    </row>
    <row r="1826" spans="5:9" ht="12.75">
      <c r="E1826" s="5"/>
      <c r="G1826" s="5"/>
      <c r="I1826" s="5"/>
    </row>
    <row r="1827" spans="5:9" ht="12.75">
      <c r="E1827" s="5"/>
      <c r="G1827" s="5"/>
      <c r="I1827" s="5"/>
    </row>
    <row r="1828" spans="5:9" ht="12.75">
      <c r="E1828" s="5"/>
      <c r="G1828" s="5"/>
      <c r="I1828" s="5"/>
    </row>
    <row r="1829" spans="5:9" ht="12.75">
      <c r="E1829" s="5"/>
      <c r="G1829" s="5"/>
      <c r="I1829" s="5"/>
    </row>
    <row r="1830" spans="5:9" ht="12.75">
      <c r="E1830" s="5"/>
      <c r="G1830" s="5"/>
      <c r="I1830" s="5"/>
    </row>
    <row r="1831" spans="5:9" ht="12.75">
      <c r="E1831" s="5"/>
      <c r="G1831" s="5"/>
      <c r="I1831" s="5"/>
    </row>
    <row r="1832" spans="5:9" ht="12.75">
      <c r="E1832" s="5"/>
      <c r="G1832" s="5"/>
      <c r="I1832" s="5"/>
    </row>
    <row r="1833" spans="5:9" ht="12.75">
      <c r="E1833" s="5"/>
      <c r="G1833" s="5"/>
      <c r="I1833" s="5"/>
    </row>
    <row r="1834" spans="5:9" ht="12.75">
      <c r="E1834" s="5"/>
      <c r="G1834" s="5"/>
      <c r="I1834" s="5"/>
    </row>
    <row r="1835" spans="5:9" ht="12.75">
      <c r="E1835" s="5"/>
      <c r="G1835" s="5"/>
      <c r="I1835" s="5"/>
    </row>
    <row r="1836" spans="5:9" ht="12.75">
      <c r="E1836" s="5"/>
      <c r="G1836" s="5"/>
      <c r="I1836" s="5"/>
    </row>
    <row r="1837" spans="5:9" ht="12.75">
      <c r="E1837" s="5"/>
      <c r="G1837" s="5"/>
      <c r="I1837" s="5"/>
    </row>
    <row r="1838" spans="5:9" ht="12.75">
      <c r="E1838" s="5"/>
      <c r="G1838" s="5"/>
      <c r="I1838" s="5"/>
    </row>
    <row r="1839" spans="5:9" ht="12.75">
      <c r="E1839" s="5"/>
      <c r="G1839" s="5"/>
      <c r="I1839" s="5"/>
    </row>
    <row r="1840" spans="5:9" ht="12.75">
      <c r="E1840" s="5"/>
      <c r="G1840" s="5"/>
      <c r="I1840" s="5"/>
    </row>
    <row r="1841" spans="5:9" ht="12.75">
      <c r="E1841" s="5"/>
      <c r="G1841" s="5"/>
      <c r="I1841" s="5"/>
    </row>
    <row r="1842" spans="5:9" ht="12.75">
      <c r="E1842" s="5"/>
      <c r="G1842" s="5"/>
      <c r="I1842" s="5"/>
    </row>
    <row r="1843" spans="5:9" ht="12.75">
      <c r="E1843" s="5"/>
      <c r="G1843" s="5"/>
      <c r="I1843" s="5"/>
    </row>
    <row r="1844" spans="5:9" ht="12.75">
      <c r="E1844" s="5"/>
      <c r="G1844" s="5"/>
      <c r="I1844" s="5"/>
    </row>
    <row r="1845" spans="5:9" ht="12.75">
      <c r="E1845" s="5"/>
      <c r="G1845" s="5"/>
      <c r="I1845" s="5"/>
    </row>
    <row r="1846" spans="5:9" ht="12.75">
      <c r="E1846" s="5"/>
      <c r="G1846" s="5"/>
      <c r="I1846" s="5"/>
    </row>
    <row r="1847" spans="5:9" ht="12.75">
      <c r="E1847" s="5"/>
      <c r="G1847" s="5"/>
      <c r="I1847" s="5"/>
    </row>
    <row r="1848" spans="5:9" ht="12.75">
      <c r="E1848" s="5"/>
      <c r="G1848" s="5"/>
      <c r="I1848" s="5"/>
    </row>
    <row r="1849" spans="5:9" ht="12.75">
      <c r="E1849" s="5"/>
      <c r="G1849" s="5"/>
      <c r="I1849" s="5"/>
    </row>
    <row r="1850" spans="5:9" ht="12.75">
      <c r="E1850" s="5"/>
      <c r="G1850" s="5"/>
      <c r="I1850" s="5"/>
    </row>
    <row r="1851" spans="5:9" ht="12.75">
      <c r="E1851" s="5"/>
      <c r="G1851" s="5"/>
      <c r="I1851" s="5"/>
    </row>
    <row r="1852" spans="5:9" ht="12.75">
      <c r="E1852" s="5"/>
      <c r="G1852" s="5"/>
      <c r="I1852" s="5"/>
    </row>
    <row r="1853" spans="5:9" ht="12.75">
      <c r="E1853" s="5"/>
      <c r="G1853" s="5"/>
      <c r="I1853" s="5"/>
    </row>
    <row r="1854" spans="5:9" ht="12.75">
      <c r="E1854" s="5"/>
      <c r="G1854" s="5"/>
      <c r="I1854" s="5"/>
    </row>
    <row r="1855" spans="5:9" ht="12.75">
      <c r="E1855" s="5"/>
      <c r="G1855" s="5"/>
      <c r="I1855" s="5"/>
    </row>
    <row r="1856" spans="5:9" ht="12.75">
      <c r="E1856" s="5"/>
      <c r="G1856" s="5"/>
      <c r="I1856" s="5"/>
    </row>
    <row r="1857" spans="5:9" ht="12.75">
      <c r="E1857" s="5"/>
      <c r="G1857" s="5"/>
      <c r="I1857" s="5"/>
    </row>
    <row r="1858" spans="5:9" ht="12.75">
      <c r="E1858" s="5"/>
      <c r="G1858" s="5"/>
      <c r="I1858" s="5"/>
    </row>
    <row r="1859" spans="5:9" ht="12.75">
      <c r="E1859" s="5"/>
      <c r="G1859" s="5"/>
      <c r="I1859" s="5"/>
    </row>
    <row r="1860" spans="5:9" ht="12.75">
      <c r="E1860" s="5"/>
      <c r="G1860" s="5"/>
      <c r="I1860" s="5"/>
    </row>
    <row r="1861" spans="5:9" ht="12.75">
      <c r="E1861" s="5"/>
      <c r="G1861" s="5"/>
      <c r="I1861" s="5"/>
    </row>
    <row r="1862" spans="5:9" ht="12.75">
      <c r="E1862" s="5"/>
      <c r="G1862" s="5"/>
      <c r="I1862" s="5"/>
    </row>
    <row r="1863" spans="5:9" ht="12.75">
      <c r="E1863" s="5"/>
      <c r="G1863" s="5"/>
      <c r="I1863" s="5"/>
    </row>
    <row r="1864" spans="5:9" ht="12.75">
      <c r="E1864" s="5"/>
      <c r="G1864" s="5"/>
      <c r="I1864" s="5"/>
    </row>
    <row r="1865" spans="5:9" ht="12.75">
      <c r="E1865" s="5"/>
      <c r="G1865" s="5"/>
      <c r="I1865" s="5"/>
    </row>
    <row r="1866" spans="5:9" ht="12.75">
      <c r="E1866" s="5"/>
      <c r="G1866" s="5"/>
      <c r="I1866" s="5"/>
    </row>
    <row r="1867" spans="5:9" ht="12.75">
      <c r="E1867" s="5"/>
      <c r="G1867" s="5"/>
      <c r="I1867" s="5"/>
    </row>
    <row r="1868" spans="5:9" ht="12.75">
      <c r="E1868" s="5"/>
      <c r="G1868" s="5"/>
      <c r="I1868" s="5"/>
    </row>
    <row r="1869" spans="5:9" ht="12.75">
      <c r="E1869" s="5"/>
      <c r="G1869" s="5"/>
      <c r="I1869" s="5"/>
    </row>
    <row r="1870" spans="5:9" ht="12.75">
      <c r="E1870" s="5"/>
      <c r="G1870" s="5"/>
      <c r="I1870" s="5"/>
    </row>
    <row r="1871" spans="5:9" ht="12.75">
      <c r="E1871" s="5"/>
      <c r="G1871" s="5"/>
      <c r="I1871" s="5"/>
    </row>
    <row r="1872" spans="5:9" ht="12.75">
      <c r="E1872" s="5"/>
      <c r="G1872" s="5"/>
      <c r="I1872" s="5"/>
    </row>
    <row r="1873" spans="5:9" ht="12.75">
      <c r="E1873" s="5"/>
      <c r="G1873" s="5"/>
      <c r="I1873" s="5"/>
    </row>
    <row r="1874" spans="5:9" ht="12.75">
      <c r="E1874" s="5"/>
      <c r="G1874" s="5"/>
      <c r="I1874" s="5"/>
    </row>
    <row r="1875" spans="5:9" ht="12.75">
      <c r="E1875" s="5"/>
      <c r="G1875" s="5"/>
      <c r="I1875" s="5"/>
    </row>
    <row r="1876" spans="5:9" ht="12.75">
      <c r="E1876" s="5"/>
      <c r="G1876" s="5"/>
      <c r="I1876" s="5"/>
    </row>
    <row r="1877" spans="5:9" ht="12.75">
      <c r="E1877" s="5"/>
      <c r="G1877" s="5"/>
      <c r="I1877" s="5"/>
    </row>
    <row r="1878" spans="5:9" ht="12.75">
      <c r="E1878" s="5"/>
      <c r="G1878" s="5"/>
      <c r="I1878" s="5"/>
    </row>
    <row r="1879" spans="5:9" ht="12.75">
      <c r="E1879" s="5"/>
      <c r="G1879" s="5"/>
      <c r="I1879" s="5"/>
    </row>
    <row r="1880" spans="5:9" ht="12.75">
      <c r="E1880" s="5"/>
      <c r="G1880" s="5"/>
      <c r="I1880" s="5"/>
    </row>
    <row r="1881" spans="5:9" ht="12.75">
      <c r="E1881" s="5"/>
      <c r="G1881" s="5"/>
      <c r="I1881" s="5"/>
    </row>
    <row r="1882" spans="5:9" ht="12.75">
      <c r="E1882" s="5"/>
      <c r="G1882" s="5"/>
      <c r="I1882" s="5"/>
    </row>
    <row r="1883" spans="5:9" ht="12.75">
      <c r="E1883" s="5"/>
      <c r="G1883" s="5"/>
      <c r="I1883" s="5"/>
    </row>
    <row r="1884" spans="5:9" ht="12.75">
      <c r="E1884" s="5"/>
      <c r="G1884" s="5"/>
      <c r="I1884" s="5"/>
    </row>
    <row r="1885" spans="5:9" ht="12.75">
      <c r="E1885" s="5"/>
      <c r="G1885" s="5"/>
      <c r="I1885" s="5"/>
    </row>
    <row r="1886" spans="5:9" ht="12.75">
      <c r="E1886" s="5"/>
      <c r="G1886" s="5"/>
      <c r="I1886" s="5"/>
    </row>
    <row r="1887" spans="5:9" ht="12.75">
      <c r="E1887" s="5"/>
      <c r="G1887" s="5"/>
      <c r="I1887" s="5"/>
    </row>
    <row r="1888" spans="5:9" ht="12.75">
      <c r="E1888" s="5"/>
      <c r="G1888" s="5"/>
      <c r="I1888" s="5"/>
    </row>
    <row r="1889" spans="5:9" ht="12.75">
      <c r="E1889" s="5"/>
      <c r="G1889" s="5"/>
      <c r="I1889" s="5"/>
    </row>
    <row r="1890" spans="5:9" ht="12.75">
      <c r="E1890" s="5"/>
      <c r="G1890" s="5"/>
      <c r="I1890" s="5"/>
    </row>
    <row r="1891" spans="5:9" ht="12.75">
      <c r="E1891" s="5"/>
      <c r="G1891" s="5"/>
      <c r="I1891" s="5"/>
    </row>
    <row r="1892" spans="5:9" ht="12.75">
      <c r="E1892" s="5"/>
      <c r="G1892" s="5"/>
      <c r="I1892" s="5"/>
    </row>
    <row r="1893" spans="5:9" ht="12.75">
      <c r="E1893" s="5"/>
      <c r="G1893" s="5"/>
      <c r="I1893" s="5"/>
    </row>
    <row r="1894" spans="5:9" ht="12.75">
      <c r="E1894" s="5"/>
      <c r="G1894" s="5"/>
      <c r="I1894" s="5"/>
    </row>
    <row r="1895" spans="5:9" ht="12.75">
      <c r="E1895" s="5"/>
      <c r="G1895" s="5"/>
      <c r="I1895" s="5"/>
    </row>
    <row r="1896" spans="5:9" ht="12.75">
      <c r="E1896" s="5"/>
      <c r="G1896" s="5"/>
      <c r="I1896" s="5"/>
    </row>
    <row r="1897" spans="5:9" ht="12.75">
      <c r="E1897" s="5"/>
      <c r="G1897" s="5"/>
      <c r="I1897" s="5"/>
    </row>
    <row r="1898" spans="5:9" ht="12.75">
      <c r="E1898" s="5"/>
      <c r="G1898" s="5"/>
      <c r="I1898" s="5"/>
    </row>
    <row r="1899" spans="5:9" ht="12.75">
      <c r="E1899" s="5"/>
      <c r="G1899" s="5"/>
      <c r="I1899" s="5"/>
    </row>
    <row r="1900" spans="5:9" ht="12.75">
      <c r="E1900" s="5"/>
      <c r="G1900" s="5"/>
      <c r="I1900" s="5"/>
    </row>
    <row r="1901" spans="5:9" ht="12.75">
      <c r="E1901" s="5"/>
      <c r="G1901" s="5"/>
      <c r="I1901" s="5"/>
    </row>
    <row r="1902" spans="5:9" ht="12.75">
      <c r="E1902" s="5"/>
      <c r="G1902" s="5"/>
      <c r="I1902" s="5"/>
    </row>
    <row r="1903" spans="5:9" ht="12.75">
      <c r="E1903" s="5"/>
      <c r="G1903" s="5"/>
      <c r="I1903" s="5"/>
    </row>
    <row r="1904" spans="5:9" ht="12.75">
      <c r="E1904" s="5"/>
      <c r="G1904" s="5"/>
      <c r="I1904" s="5"/>
    </row>
    <row r="1905" spans="5:9" ht="12.75">
      <c r="E1905" s="5"/>
      <c r="G1905" s="5"/>
      <c r="I1905" s="5"/>
    </row>
  </sheetData>
  <sheetProtection/>
  <mergeCells count="3032">
    <mergeCell ref="AG749:AG756"/>
    <mergeCell ref="A757:AG757"/>
    <mergeCell ref="A732:AG733"/>
    <mergeCell ref="AG734:AG746"/>
    <mergeCell ref="A747:AG748"/>
    <mergeCell ref="AD734:AF746"/>
    <mergeCell ref="V749:W756"/>
    <mergeCell ref="AE749:AF756"/>
    <mergeCell ref="A716:AG716"/>
    <mergeCell ref="X717:AF731"/>
    <mergeCell ref="AG710:AG715"/>
    <mergeCell ref="AG717:AG731"/>
    <mergeCell ref="A717:O731"/>
    <mergeCell ref="U717:U728"/>
    <mergeCell ref="V717:W731"/>
    <mergeCell ref="U730:U731"/>
    <mergeCell ref="A710:O715"/>
    <mergeCell ref="V710:W715"/>
    <mergeCell ref="AG483:AG484"/>
    <mergeCell ref="W496:W497"/>
    <mergeCell ref="V496:V497"/>
    <mergeCell ref="U496:U497"/>
    <mergeCell ref="AG496:AG497"/>
    <mergeCell ref="AF496:AF497"/>
    <mergeCell ref="AE496:AE497"/>
    <mergeCell ref="AG491:AG492"/>
    <mergeCell ref="X491:X492"/>
    <mergeCell ref="AG494:AG495"/>
    <mergeCell ref="Z393:Z394"/>
    <mergeCell ref="Y393:Y394"/>
    <mergeCell ref="X393:X394"/>
    <mergeCell ref="A483:A484"/>
    <mergeCell ref="O483:O484"/>
    <mergeCell ref="N483:N484"/>
    <mergeCell ref="X481:X482"/>
    <mergeCell ref="B483:B484"/>
    <mergeCell ref="C483:C484"/>
    <mergeCell ref="D483:D484"/>
    <mergeCell ref="Y366:Y367"/>
    <mergeCell ref="X366:X367"/>
    <mergeCell ref="AG366:AG369"/>
    <mergeCell ref="AG391:AG394"/>
    <mergeCell ref="AF393:AF394"/>
    <mergeCell ref="AE393:AE394"/>
    <mergeCell ref="AD393:AD394"/>
    <mergeCell ref="AC393:AC394"/>
    <mergeCell ref="AB393:AB394"/>
    <mergeCell ref="AA393:AA394"/>
    <mergeCell ref="AC366:AC367"/>
    <mergeCell ref="AB366:AB367"/>
    <mergeCell ref="AA366:AA367"/>
    <mergeCell ref="Z366:Z367"/>
    <mergeCell ref="AF366:AF367"/>
    <mergeCell ref="AE366:AE367"/>
    <mergeCell ref="AD366:AD367"/>
    <mergeCell ref="S352:S353"/>
    <mergeCell ref="U366:U367"/>
    <mergeCell ref="V366:V367"/>
    <mergeCell ref="W366:W367"/>
    <mergeCell ref="AD362:AD363"/>
    <mergeCell ref="AE362:AE363"/>
    <mergeCell ref="AF362:AF363"/>
    <mergeCell ref="W352:W353"/>
    <mergeCell ref="V352:V353"/>
    <mergeCell ref="U352:U353"/>
    <mergeCell ref="T352:T353"/>
    <mergeCell ref="AA352:AA353"/>
    <mergeCell ref="Z352:Z353"/>
    <mergeCell ref="Y352:Y353"/>
    <mergeCell ref="X352:X353"/>
    <mergeCell ref="AF352:AF353"/>
    <mergeCell ref="AD352:AD353"/>
    <mergeCell ref="AC352:AC353"/>
    <mergeCell ref="AB352:AB353"/>
    <mergeCell ref="AE352:AE353"/>
    <mergeCell ref="P352:P353"/>
    <mergeCell ref="R352:R353"/>
    <mergeCell ref="Q352:Q353"/>
    <mergeCell ref="Q436:Q437"/>
    <mergeCell ref="R436:R437"/>
    <mergeCell ref="P414:P415"/>
    <mergeCell ref="Q414:Q415"/>
    <mergeCell ref="R414:R415"/>
    <mergeCell ref="R403:R404"/>
    <mergeCell ref="Q399:Q400"/>
    <mergeCell ref="AE710:AF715"/>
    <mergeCell ref="L496:L497"/>
    <mergeCell ref="M496:M497"/>
    <mergeCell ref="N496:N497"/>
    <mergeCell ref="X496:X497"/>
    <mergeCell ref="T496:T497"/>
    <mergeCell ref="S496:S497"/>
    <mergeCell ref="R496:R497"/>
    <mergeCell ref="Q496:Q497"/>
    <mergeCell ref="P496:P497"/>
    <mergeCell ref="A496:A497"/>
    <mergeCell ref="B496:B497"/>
    <mergeCell ref="C496:C497"/>
    <mergeCell ref="D496:D497"/>
    <mergeCell ref="E496:E497"/>
    <mergeCell ref="F496:F497"/>
    <mergeCell ref="G496:G497"/>
    <mergeCell ref="O496:O497"/>
    <mergeCell ref="H496:H497"/>
    <mergeCell ref="I496:I497"/>
    <mergeCell ref="J496:J497"/>
    <mergeCell ref="K496:K497"/>
    <mergeCell ref="L494:L495"/>
    <mergeCell ref="M494:M495"/>
    <mergeCell ref="N494:N495"/>
    <mergeCell ref="O494:O495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M491:M492"/>
    <mergeCell ref="N491:N492"/>
    <mergeCell ref="O491:O492"/>
    <mergeCell ref="I491:I492"/>
    <mergeCell ref="J491:J492"/>
    <mergeCell ref="K491:K492"/>
    <mergeCell ref="L491:L492"/>
    <mergeCell ref="J494:J495"/>
    <mergeCell ref="K494:K495"/>
    <mergeCell ref="AG488:AG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M488:M490"/>
    <mergeCell ref="N488:N490"/>
    <mergeCell ref="O488:O490"/>
    <mergeCell ref="X488:X490"/>
    <mergeCell ref="I488:I490"/>
    <mergeCell ref="J488:J490"/>
    <mergeCell ref="K488:K490"/>
    <mergeCell ref="L488:L490"/>
    <mergeCell ref="N485:N486"/>
    <mergeCell ref="O485:O486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K483:K484"/>
    <mergeCell ref="L483:L484"/>
    <mergeCell ref="M483:M484"/>
    <mergeCell ref="K485:K486"/>
    <mergeCell ref="L485:L486"/>
    <mergeCell ref="M485:M486"/>
    <mergeCell ref="E483:E484"/>
    <mergeCell ref="F483:F484"/>
    <mergeCell ref="G483:G484"/>
    <mergeCell ref="H483:H484"/>
    <mergeCell ref="I483:I484"/>
    <mergeCell ref="J483:J484"/>
    <mergeCell ref="L481:L482"/>
    <mergeCell ref="M481:M482"/>
    <mergeCell ref="O481:O482"/>
    <mergeCell ref="H481:H482"/>
    <mergeCell ref="I481:I482"/>
    <mergeCell ref="J481:J482"/>
    <mergeCell ref="K481:K482"/>
    <mergeCell ref="E481:E482"/>
    <mergeCell ref="F481:F482"/>
    <mergeCell ref="G481:G482"/>
    <mergeCell ref="N481:N482"/>
    <mergeCell ref="A481:A482"/>
    <mergeCell ref="B481:B482"/>
    <mergeCell ref="C481:C482"/>
    <mergeCell ref="D481:D482"/>
    <mergeCell ref="L445:L446"/>
    <mergeCell ref="M445:M446"/>
    <mergeCell ref="N445:N446"/>
    <mergeCell ref="O445:O446"/>
    <mergeCell ref="H445:H446"/>
    <mergeCell ref="I445:I446"/>
    <mergeCell ref="J445:J446"/>
    <mergeCell ref="K445:K446"/>
    <mergeCell ref="U436:U437"/>
    <mergeCell ref="V436:V437"/>
    <mergeCell ref="W436:W437"/>
    <mergeCell ref="A445:A446"/>
    <mergeCell ref="B445:B446"/>
    <mergeCell ref="C445:C446"/>
    <mergeCell ref="D445:D446"/>
    <mergeCell ref="E445:E446"/>
    <mergeCell ref="F445:F446"/>
    <mergeCell ref="G445:G446"/>
    <mergeCell ref="S436:S437"/>
    <mergeCell ref="T436:T437"/>
    <mergeCell ref="M436:M437"/>
    <mergeCell ref="N436:N437"/>
    <mergeCell ref="O436:O437"/>
    <mergeCell ref="P436:P437"/>
    <mergeCell ref="I436:I437"/>
    <mergeCell ref="J436:J437"/>
    <mergeCell ref="K436:K437"/>
    <mergeCell ref="L436:L437"/>
    <mergeCell ref="E436:E437"/>
    <mergeCell ref="F436:F437"/>
    <mergeCell ref="G436:G437"/>
    <mergeCell ref="H436:H437"/>
    <mergeCell ref="A436:A437"/>
    <mergeCell ref="B436:B437"/>
    <mergeCell ref="C436:C437"/>
    <mergeCell ref="D436:D437"/>
    <mergeCell ref="T414:T415"/>
    <mergeCell ref="U414:U415"/>
    <mergeCell ref="V414:V415"/>
    <mergeCell ref="W414:W415"/>
    <mergeCell ref="S414:S415"/>
    <mergeCell ref="L414:L415"/>
    <mergeCell ref="M414:M415"/>
    <mergeCell ref="N414:N415"/>
    <mergeCell ref="O414:O415"/>
    <mergeCell ref="H414:H415"/>
    <mergeCell ref="I414:I415"/>
    <mergeCell ref="J414:J415"/>
    <mergeCell ref="K414:K415"/>
    <mergeCell ref="M411:M412"/>
    <mergeCell ref="N411:N412"/>
    <mergeCell ref="X411:X412"/>
    <mergeCell ref="A414:A415"/>
    <mergeCell ref="B414:B415"/>
    <mergeCell ref="C414:C415"/>
    <mergeCell ref="D414:D415"/>
    <mergeCell ref="E414:E415"/>
    <mergeCell ref="F414:F415"/>
    <mergeCell ref="G414:G415"/>
    <mergeCell ref="I411:I412"/>
    <mergeCell ref="J411:J412"/>
    <mergeCell ref="K411:K412"/>
    <mergeCell ref="L411:L412"/>
    <mergeCell ref="E411:E412"/>
    <mergeCell ref="F411:F412"/>
    <mergeCell ref="G411:G412"/>
    <mergeCell ref="H411:H412"/>
    <mergeCell ref="A411:A412"/>
    <mergeCell ref="B411:B412"/>
    <mergeCell ref="C411:C412"/>
    <mergeCell ref="D411:D412"/>
    <mergeCell ref="AD403:AD404"/>
    <mergeCell ref="AE403:AE404"/>
    <mergeCell ref="AF403:AF404"/>
    <mergeCell ref="AG403:AG407"/>
    <mergeCell ref="Z403:Z404"/>
    <mergeCell ref="AA403:AA404"/>
    <mergeCell ref="AB403:AB404"/>
    <mergeCell ref="AC403:AC404"/>
    <mergeCell ref="V403:V404"/>
    <mergeCell ref="W403:W404"/>
    <mergeCell ref="X403:X404"/>
    <mergeCell ref="Y403:Y404"/>
    <mergeCell ref="S403:S404"/>
    <mergeCell ref="T403:T404"/>
    <mergeCell ref="U403:U404"/>
    <mergeCell ref="N403:N407"/>
    <mergeCell ref="O403:O407"/>
    <mergeCell ref="P403:P404"/>
    <mergeCell ref="Q403:Q404"/>
    <mergeCell ref="J403:J407"/>
    <mergeCell ref="K403:K407"/>
    <mergeCell ref="L403:L407"/>
    <mergeCell ref="M403:M407"/>
    <mergeCell ref="AG399:AG402"/>
    <mergeCell ref="A403:A407"/>
    <mergeCell ref="B403:B407"/>
    <mergeCell ref="C403:C407"/>
    <mergeCell ref="D403:D407"/>
    <mergeCell ref="E403:E407"/>
    <mergeCell ref="F403:F407"/>
    <mergeCell ref="G403:G407"/>
    <mergeCell ref="H403:H407"/>
    <mergeCell ref="I403:I407"/>
    <mergeCell ref="AC399:AC400"/>
    <mergeCell ref="AD399:AD400"/>
    <mergeCell ref="AE399:AE400"/>
    <mergeCell ref="AF399:AF400"/>
    <mergeCell ref="Y399:Y400"/>
    <mergeCell ref="Z399:Z400"/>
    <mergeCell ref="AA399:AA400"/>
    <mergeCell ref="AB399:AB400"/>
    <mergeCell ref="U399:U400"/>
    <mergeCell ref="V399:V400"/>
    <mergeCell ref="W399:W400"/>
    <mergeCell ref="X399:X400"/>
    <mergeCell ref="R399:R400"/>
    <mergeCell ref="S399:S400"/>
    <mergeCell ref="T399:T400"/>
    <mergeCell ref="M399:M402"/>
    <mergeCell ref="N399:N402"/>
    <mergeCell ref="O399:O402"/>
    <mergeCell ref="P399:P400"/>
    <mergeCell ref="I399:I402"/>
    <mergeCell ref="J399:J402"/>
    <mergeCell ref="K399:K402"/>
    <mergeCell ref="L399:L402"/>
    <mergeCell ref="AF395:AF396"/>
    <mergeCell ref="AG395:AG398"/>
    <mergeCell ref="A399:A402"/>
    <mergeCell ref="B399:B402"/>
    <mergeCell ref="C399:C402"/>
    <mergeCell ref="D399:D402"/>
    <mergeCell ref="E399:E402"/>
    <mergeCell ref="F399:F402"/>
    <mergeCell ref="G399:G402"/>
    <mergeCell ref="H399:H402"/>
    <mergeCell ref="AB395:AB396"/>
    <mergeCell ref="AC395:AC396"/>
    <mergeCell ref="AD395:AD396"/>
    <mergeCell ref="AE395:AE396"/>
    <mergeCell ref="X395:X396"/>
    <mergeCell ref="Y395:Y396"/>
    <mergeCell ref="Z395:Z396"/>
    <mergeCell ref="AA395:AA396"/>
    <mergeCell ref="T395:T396"/>
    <mergeCell ref="U395:U396"/>
    <mergeCell ref="V395:V396"/>
    <mergeCell ref="W395:W396"/>
    <mergeCell ref="P395:P396"/>
    <mergeCell ref="Q395:Q396"/>
    <mergeCell ref="R395:R396"/>
    <mergeCell ref="S395:S396"/>
    <mergeCell ref="L395:L398"/>
    <mergeCell ref="M395:M398"/>
    <mergeCell ref="N395:N398"/>
    <mergeCell ref="O395:O398"/>
    <mergeCell ref="H395:H398"/>
    <mergeCell ref="I395:I398"/>
    <mergeCell ref="J395:J398"/>
    <mergeCell ref="K395:K398"/>
    <mergeCell ref="Q393:Q394"/>
    <mergeCell ref="R393:R394"/>
    <mergeCell ref="S393:S394"/>
    <mergeCell ref="A395:A398"/>
    <mergeCell ref="B395:B398"/>
    <mergeCell ref="C395:C398"/>
    <mergeCell ref="D395:D398"/>
    <mergeCell ref="E395:E398"/>
    <mergeCell ref="F395:F398"/>
    <mergeCell ref="G395:G398"/>
    <mergeCell ref="T393:T394"/>
    <mergeCell ref="U393:U394"/>
    <mergeCell ref="V393:V394"/>
    <mergeCell ref="W393:W394"/>
    <mergeCell ref="AC391:AC392"/>
    <mergeCell ref="AD391:AD392"/>
    <mergeCell ref="AE391:AE392"/>
    <mergeCell ref="AF391:AF392"/>
    <mergeCell ref="Y391:Y392"/>
    <mergeCell ref="Z391:Z392"/>
    <mergeCell ref="AA391:AA392"/>
    <mergeCell ref="AB391:AB392"/>
    <mergeCell ref="U391:U392"/>
    <mergeCell ref="V391:V392"/>
    <mergeCell ref="W391:W392"/>
    <mergeCell ref="X391:X392"/>
    <mergeCell ref="Q391:Q392"/>
    <mergeCell ref="R391:R392"/>
    <mergeCell ref="S391:S392"/>
    <mergeCell ref="T391:T392"/>
    <mergeCell ref="M391:M394"/>
    <mergeCell ref="N391:N394"/>
    <mergeCell ref="O391:O394"/>
    <mergeCell ref="P391:P392"/>
    <mergeCell ref="P393:P394"/>
    <mergeCell ref="I391:I394"/>
    <mergeCell ref="J391:J394"/>
    <mergeCell ref="K391:K394"/>
    <mergeCell ref="L391:L394"/>
    <mergeCell ref="E391:E394"/>
    <mergeCell ref="F391:F394"/>
    <mergeCell ref="G391:G394"/>
    <mergeCell ref="H391:H394"/>
    <mergeCell ref="B391:B394"/>
    <mergeCell ref="C391:C394"/>
    <mergeCell ref="D391:D394"/>
    <mergeCell ref="A391:A394"/>
    <mergeCell ref="AC389:AC390"/>
    <mergeCell ref="AD389:AD390"/>
    <mergeCell ref="AE389:AE390"/>
    <mergeCell ref="AF389:AF390"/>
    <mergeCell ref="Y389:Y390"/>
    <mergeCell ref="Z389:Z390"/>
    <mergeCell ref="AA389:AA390"/>
    <mergeCell ref="AB389:AB390"/>
    <mergeCell ref="AG384:AG390"/>
    <mergeCell ref="P388:P390"/>
    <mergeCell ref="Q388:Q390"/>
    <mergeCell ref="R388:R390"/>
    <mergeCell ref="S388:S390"/>
    <mergeCell ref="T388:T390"/>
    <mergeCell ref="U388:U390"/>
    <mergeCell ref="V388:V390"/>
    <mergeCell ref="W388:W390"/>
    <mergeCell ref="X389:X390"/>
    <mergeCell ref="AC384:AC385"/>
    <mergeCell ref="AD384:AD385"/>
    <mergeCell ref="AE384:AE385"/>
    <mergeCell ref="AF384:AF385"/>
    <mergeCell ref="Y384:Y385"/>
    <mergeCell ref="Z384:Z385"/>
    <mergeCell ref="AA384:AA385"/>
    <mergeCell ref="AB384:AB385"/>
    <mergeCell ref="U384:U385"/>
    <mergeCell ref="V384:V385"/>
    <mergeCell ref="W384:W385"/>
    <mergeCell ref="X384:X385"/>
    <mergeCell ref="Q384:Q385"/>
    <mergeCell ref="R384:R385"/>
    <mergeCell ref="S384:S385"/>
    <mergeCell ref="T384:T385"/>
    <mergeCell ref="M384:M390"/>
    <mergeCell ref="N384:N390"/>
    <mergeCell ref="O384:O390"/>
    <mergeCell ref="P384:P385"/>
    <mergeCell ref="I384:I390"/>
    <mergeCell ref="J384:J390"/>
    <mergeCell ref="K384:K390"/>
    <mergeCell ref="L384:L390"/>
    <mergeCell ref="E384:E390"/>
    <mergeCell ref="F384:F390"/>
    <mergeCell ref="G384:G390"/>
    <mergeCell ref="H384:H390"/>
    <mergeCell ref="A384:A390"/>
    <mergeCell ref="B384:B390"/>
    <mergeCell ref="C384:C390"/>
    <mergeCell ref="D384:D390"/>
    <mergeCell ref="AD381:AD382"/>
    <mergeCell ref="AE381:AE382"/>
    <mergeCell ref="AF381:AF382"/>
    <mergeCell ref="AG381:AG383"/>
    <mergeCell ref="Z381:Z382"/>
    <mergeCell ref="AA381:AA382"/>
    <mergeCell ref="AB381:AB382"/>
    <mergeCell ref="AC381:AC382"/>
    <mergeCell ref="V381:V382"/>
    <mergeCell ref="W381:W382"/>
    <mergeCell ref="X381:X382"/>
    <mergeCell ref="Y381:Y382"/>
    <mergeCell ref="R381:R382"/>
    <mergeCell ref="S381:S382"/>
    <mergeCell ref="T381:T382"/>
    <mergeCell ref="U381:U382"/>
    <mergeCell ref="N381:N383"/>
    <mergeCell ref="O381:O383"/>
    <mergeCell ref="P381:P382"/>
    <mergeCell ref="Q381:Q382"/>
    <mergeCell ref="J381:J383"/>
    <mergeCell ref="K381:K383"/>
    <mergeCell ref="L381:L383"/>
    <mergeCell ref="M381:M383"/>
    <mergeCell ref="AG375:AG380"/>
    <mergeCell ref="A381:A383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AC375:AC376"/>
    <mergeCell ref="AD375:AD376"/>
    <mergeCell ref="AE375:AE376"/>
    <mergeCell ref="AF375:AF376"/>
    <mergeCell ref="Y375:Y376"/>
    <mergeCell ref="Z375:Z376"/>
    <mergeCell ref="AA375:AA376"/>
    <mergeCell ref="AB375:AB376"/>
    <mergeCell ref="U375:U376"/>
    <mergeCell ref="V375:V376"/>
    <mergeCell ref="W375:W376"/>
    <mergeCell ref="X375:X376"/>
    <mergeCell ref="Q375:Q376"/>
    <mergeCell ref="R375:R376"/>
    <mergeCell ref="S375:S376"/>
    <mergeCell ref="T375:T376"/>
    <mergeCell ref="M375:M380"/>
    <mergeCell ref="N375:N380"/>
    <mergeCell ref="O375:O379"/>
    <mergeCell ref="P375:P376"/>
    <mergeCell ref="I375:I380"/>
    <mergeCell ref="J375:J380"/>
    <mergeCell ref="K375:K380"/>
    <mergeCell ref="L375:L380"/>
    <mergeCell ref="AF370:AF371"/>
    <mergeCell ref="AG370:AG374"/>
    <mergeCell ref="A375:A380"/>
    <mergeCell ref="B375:B380"/>
    <mergeCell ref="C375:C380"/>
    <mergeCell ref="D375:D380"/>
    <mergeCell ref="E375:E380"/>
    <mergeCell ref="F375:F380"/>
    <mergeCell ref="G375:G380"/>
    <mergeCell ref="H375:H380"/>
    <mergeCell ref="AB370:AB371"/>
    <mergeCell ref="AC370:AC371"/>
    <mergeCell ref="AD370:AD371"/>
    <mergeCell ref="AE370:AE371"/>
    <mergeCell ref="X370:X371"/>
    <mergeCell ref="Y370:Y371"/>
    <mergeCell ref="Z370:Z371"/>
    <mergeCell ref="AA370:AA371"/>
    <mergeCell ref="T370:T371"/>
    <mergeCell ref="U370:U371"/>
    <mergeCell ref="V370:V371"/>
    <mergeCell ref="W370:W371"/>
    <mergeCell ref="P370:P371"/>
    <mergeCell ref="Q370:Q371"/>
    <mergeCell ref="R370:R371"/>
    <mergeCell ref="S370:S371"/>
    <mergeCell ref="L370:L374"/>
    <mergeCell ref="M370:M374"/>
    <mergeCell ref="N370:N374"/>
    <mergeCell ref="O370:O374"/>
    <mergeCell ref="H370:H374"/>
    <mergeCell ref="I370:I374"/>
    <mergeCell ref="J370:J374"/>
    <mergeCell ref="K370:K374"/>
    <mergeCell ref="AE368:AE369"/>
    <mergeCell ref="AF368:AF369"/>
    <mergeCell ref="A370:A374"/>
    <mergeCell ref="B370:B374"/>
    <mergeCell ref="C370:C374"/>
    <mergeCell ref="D370:D374"/>
    <mergeCell ref="E370:E374"/>
    <mergeCell ref="F370:F374"/>
    <mergeCell ref="G370:G374"/>
    <mergeCell ref="AA368:AA369"/>
    <mergeCell ref="AB368:AB369"/>
    <mergeCell ref="AC368:AC369"/>
    <mergeCell ref="AD368:AD369"/>
    <mergeCell ref="W368:W369"/>
    <mergeCell ref="X368:X369"/>
    <mergeCell ref="Y368:Y369"/>
    <mergeCell ref="Z368:Z369"/>
    <mergeCell ref="T368:T369"/>
    <mergeCell ref="U368:U369"/>
    <mergeCell ref="V368:V369"/>
    <mergeCell ref="Q366:Q367"/>
    <mergeCell ref="R366:R367"/>
    <mergeCell ref="S366:S367"/>
    <mergeCell ref="T366:T367"/>
    <mergeCell ref="Q368:Q369"/>
    <mergeCell ref="R368:R369"/>
    <mergeCell ref="S368:S369"/>
    <mergeCell ref="M366:M369"/>
    <mergeCell ref="N366:N369"/>
    <mergeCell ref="O366:O369"/>
    <mergeCell ref="P366:P367"/>
    <mergeCell ref="P368:P369"/>
    <mergeCell ref="I366:I369"/>
    <mergeCell ref="J366:J369"/>
    <mergeCell ref="K366:K369"/>
    <mergeCell ref="L366:L369"/>
    <mergeCell ref="E366:E369"/>
    <mergeCell ref="F366:F369"/>
    <mergeCell ref="G366:G369"/>
    <mergeCell ref="H366:H369"/>
    <mergeCell ref="A366:A369"/>
    <mergeCell ref="B366:B369"/>
    <mergeCell ref="C366:C369"/>
    <mergeCell ref="D366:D369"/>
    <mergeCell ref="AG362:AG365"/>
    <mergeCell ref="Z362:Z363"/>
    <mergeCell ref="AA362:AA363"/>
    <mergeCell ref="AB362:AB363"/>
    <mergeCell ref="AC362:AC363"/>
    <mergeCell ref="V362:V363"/>
    <mergeCell ref="W362:W363"/>
    <mergeCell ref="X362:X363"/>
    <mergeCell ref="Y362:Y363"/>
    <mergeCell ref="R362:R363"/>
    <mergeCell ref="S362:S363"/>
    <mergeCell ref="T362:T363"/>
    <mergeCell ref="U362:U363"/>
    <mergeCell ref="N362:N365"/>
    <mergeCell ref="O362:O365"/>
    <mergeCell ref="P362:P363"/>
    <mergeCell ref="Q362:Q363"/>
    <mergeCell ref="J362:J365"/>
    <mergeCell ref="K362:K365"/>
    <mergeCell ref="L362:L365"/>
    <mergeCell ref="M362:M365"/>
    <mergeCell ref="AG358:AG361"/>
    <mergeCell ref="A362:A365"/>
    <mergeCell ref="B362:B365"/>
    <mergeCell ref="C362:C365"/>
    <mergeCell ref="D362:D365"/>
    <mergeCell ref="E362:E365"/>
    <mergeCell ref="F362:F365"/>
    <mergeCell ref="G362:G365"/>
    <mergeCell ref="H362:H365"/>
    <mergeCell ref="I362:I365"/>
    <mergeCell ref="AC358:AC359"/>
    <mergeCell ref="AD358:AD359"/>
    <mergeCell ref="AE358:AE359"/>
    <mergeCell ref="AF358:AF359"/>
    <mergeCell ref="Y358:Y359"/>
    <mergeCell ref="Z358:Z359"/>
    <mergeCell ref="AA358:AA359"/>
    <mergeCell ref="AB358:AB359"/>
    <mergeCell ref="U358:U359"/>
    <mergeCell ref="V358:V359"/>
    <mergeCell ref="W358:W359"/>
    <mergeCell ref="X358:X359"/>
    <mergeCell ref="Q358:Q359"/>
    <mergeCell ref="R358:R359"/>
    <mergeCell ref="S358:S359"/>
    <mergeCell ref="T358:T359"/>
    <mergeCell ref="M358:M361"/>
    <mergeCell ref="N358:N361"/>
    <mergeCell ref="O358:O361"/>
    <mergeCell ref="P358:P359"/>
    <mergeCell ref="I358:I361"/>
    <mergeCell ref="J358:J361"/>
    <mergeCell ref="K358:K361"/>
    <mergeCell ref="L358:L361"/>
    <mergeCell ref="V356:V357"/>
    <mergeCell ref="W356:W357"/>
    <mergeCell ref="A358:A361"/>
    <mergeCell ref="B358:B361"/>
    <mergeCell ref="C358:C361"/>
    <mergeCell ref="D358:D361"/>
    <mergeCell ref="E358:E361"/>
    <mergeCell ref="F358:F361"/>
    <mergeCell ref="G358:G361"/>
    <mergeCell ref="H358:H361"/>
    <mergeCell ref="M352:M357"/>
    <mergeCell ref="N352:N357"/>
    <mergeCell ref="O352:O357"/>
    <mergeCell ref="AG352:AG355"/>
    <mergeCell ref="P356:P357"/>
    <mergeCell ref="Q356:Q357"/>
    <mergeCell ref="R356:R357"/>
    <mergeCell ref="S356:S357"/>
    <mergeCell ref="T356:T357"/>
    <mergeCell ref="U356:U357"/>
    <mergeCell ref="I352:I357"/>
    <mergeCell ref="J352:J357"/>
    <mergeCell ref="K352:K357"/>
    <mergeCell ref="L352:L357"/>
    <mergeCell ref="E352:E357"/>
    <mergeCell ref="F352:F357"/>
    <mergeCell ref="G352:G357"/>
    <mergeCell ref="H352:H357"/>
    <mergeCell ref="A352:A357"/>
    <mergeCell ref="B352:B357"/>
    <mergeCell ref="C352:C357"/>
    <mergeCell ref="D352:D357"/>
    <mergeCell ref="M350:M351"/>
    <mergeCell ref="N350:N351"/>
    <mergeCell ref="O350:O351"/>
    <mergeCell ref="AG350:AG351"/>
    <mergeCell ref="I350:I351"/>
    <mergeCell ref="J350:J351"/>
    <mergeCell ref="K350:K351"/>
    <mergeCell ref="L350:L351"/>
    <mergeCell ref="E350:E351"/>
    <mergeCell ref="F350:F351"/>
    <mergeCell ref="G350:G351"/>
    <mergeCell ref="H350:H351"/>
    <mergeCell ref="A350:A351"/>
    <mergeCell ref="B350:B351"/>
    <mergeCell ref="C350:C351"/>
    <mergeCell ref="D350:D351"/>
    <mergeCell ref="AD346:AD349"/>
    <mergeCell ref="AE346:AE349"/>
    <mergeCell ref="AF346:AF349"/>
    <mergeCell ref="AG346:AG349"/>
    <mergeCell ref="Z346:Z349"/>
    <mergeCell ref="AA346:AA349"/>
    <mergeCell ref="AB346:AB349"/>
    <mergeCell ref="AC346:AC349"/>
    <mergeCell ref="V346:V347"/>
    <mergeCell ref="W346:W347"/>
    <mergeCell ref="X346:X349"/>
    <mergeCell ref="Y346:Y349"/>
    <mergeCell ref="R346:R347"/>
    <mergeCell ref="S346:S347"/>
    <mergeCell ref="T346:T347"/>
    <mergeCell ref="U346:U347"/>
    <mergeCell ref="N346:N349"/>
    <mergeCell ref="O346:O349"/>
    <mergeCell ref="P346:P347"/>
    <mergeCell ref="Q346:Q347"/>
    <mergeCell ref="J346:J349"/>
    <mergeCell ref="K346:K349"/>
    <mergeCell ref="L346:L349"/>
    <mergeCell ref="M346:M349"/>
    <mergeCell ref="AG340:AG345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AC340:AC341"/>
    <mergeCell ref="AD340:AD341"/>
    <mergeCell ref="AE340:AE341"/>
    <mergeCell ref="AF340:AF341"/>
    <mergeCell ref="Y340:Y341"/>
    <mergeCell ref="Z340:Z341"/>
    <mergeCell ref="AA340:AA341"/>
    <mergeCell ref="AB340:AB341"/>
    <mergeCell ref="U340:U341"/>
    <mergeCell ref="V340:V341"/>
    <mergeCell ref="W340:W341"/>
    <mergeCell ref="X340:X341"/>
    <mergeCell ref="Q340:Q341"/>
    <mergeCell ref="R340:R341"/>
    <mergeCell ref="S340:S341"/>
    <mergeCell ref="T340:T341"/>
    <mergeCell ref="M340:M345"/>
    <mergeCell ref="N340:N345"/>
    <mergeCell ref="O340:O345"/>
    <mergeCell ref="P340:P341"/>
    <mergeCell ref="I340:I345"/>
    <mergeCell ref="J340:J345"/>
    <mergeCell ref="K340:K345"/>
    <mergeCell ref="L340:L345"/>
    <mergeCell ref="E340:E345"/>
    <mergeCell ref="F340:F345"/>
    <mergeCell ref="G340:G345"/>
    <mergeCell ref="H340:H345"/>
    <mergeCell ref="A340:A345"/>
    <mergeCell ref="B340:B345"/>
    <mergeCell ref="C340:C345"/>
    <mergeCell ref="D340:D345"/>
    <mergeCell ref="AD337:AD338"/>
    <mergeCell ref="AE337:AE338"/>
    <mergeCell ref="AF337:AF338"/>
    <mergeCell ref="AG337:AG339"/>
    <mergeCell ref="Z337:Z338"/>
    <mergeCell ref="AA337:AA338"/>
    <mergeCell ref="AB337:AB338"/>
    <mergeCell ref="AC337:AC338"/>
    <mergeCell ref="V337:V338"/>
    <mergeCell ref="W337:W338"/>
    <mergeCell ref="X337:X338"/>
    <mergeCell ref="Y337:Y338"/>
    <mergeCell ref="R337:R338"/>
    <mergeCell ref="S337:S338"/>
    <mergeCell ref="T337:T338"/>
    <mergeCell ref="U337:U338"/>
    <mergeCell ref="N337:N339"/>
    <mergeCell ref="O337:O339"/>
    <mergeCell ref="P337:P338"/>
    <mergeCell ref="Q337:Q338"/>
    <mergeCell ref="J337:J339"/>
    <mergeCell ref="K337:K339"/>
    <mergeCell ref="L337:L339"/>
    <mergeCell ref="M337:M339"/>
    <mergeCell ref="AG334:AG336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AC334:AC335"/>
    <mergeCell ref="AD334:AD335"/>
    <mergeCell ref="AE334:AE335"/>
    <mergeCell ref="AF334:AF335"/>
    <mergeCell ref="Y334:Y335"/>
    <mergeCell ref="Z334:Z335"/>
    <mergeCell ref="AA334:AA335"/>
    <mergeCell ref="AB334:AB335"/>
    <mergeCell ref="U334:U335"/>
    <mergeCell ref="V334:V335"/>
    <mergeCell ref="W334:W335"/>
    <mergeCell ref="X334:X335"/>
    <mergeCell ref="Q334:Q335"/>
    <mergeCell ref="R334:R335"/>
    <mergeCell ref="S334:S335"/>
    <mergeCell ref="T334:T335"/>
    <mergeCell ref="M334:M336"/>
    <mergeCell ref="N334:N336"/>
    <mergeCell ref="O334:O336"/>
    <mergeCell ref="P334:P335"/>
    <mergeCell ref="I334:I336"/>
    <mergeCell ref="J334:J336"/>
    <mergeCell ref="K334:K336"/>
    <mergeCell ref="L334:L336"/>
    <mergeCell ref="E334:E336"/>
    <mergeCell ref="F334:F336"/>
    <mergeCell ref="G334:G336"/>
    <mergeCell ref="H334:H336"/>
    <mergeCell ref="A334:A336"/>
    <mergeCell ref="B334:B336"/>
    <mergeCell ref="C334:C336"/>
    <mergeCell ref="D334:D336"/>
    <mergeCell ref="AD329:AD330"/>
    <mergeCell ref="AE329:AE330"/>
    <mergeCell ref="AF329:AF330"/>
    <mergeCell ref="AG329:AG333"/>
    <mergeCell ref="Z329:Z330"/>
    <mergeCell ref="AA329:AA330"/>
    <mergeCell ref="AB329:AB330"/>
    <mergeCell ref="AC329:AC330"/>
    <mergeCell ref="V329:V330"/>
    <mergeCell ref="W329:W330"/>
    <mergeCell ref="X329:X330"/>
    <mergeCell ref="Y329:Y330"/>
    <mergeCell ref="R329:R330"/>
    <mergeCell ref="S329:S330"/>
    <mergeCell ref="T329:T330"/>
    <mergeCell ref="U329:U330"/>
    <mergeCell ref="N329:N333"/>
    <mergeCell ref="O329:O333"/>
    <mergeCell ref="P329:P330"/>
    <mergeCell ref="Q329:Q330"/>
    <mergeCell ref="J329:J333"/>
    <mergeCell ref="K329:K333"/>
    <mergeCell ref="L329:L333"/>
    <mergeCell ref="M329:M333"/>
    <mergeCell ref="AG325:AG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AC325:AC326"/>
    <mergeCell ref="AD325:AD326"/>
    <mergeCell ref="AE325:AE326"/>
    <mergeCell ref="AF325:AF326"/>
    <mergeCell ref="Y325:Y326"/>
    <mergeCell ref="Z325:Z326"/>
    <mergeCell ref="AA325:AA326"/>
    <mergeCell ref="AB325:AB326"/>
    <mergeCell ref="U325:U326"/>
    <mergeCell ref="V325:V326"/>
    <mergeCell ref="W325:W326"/>
    <mergeCell ref="X325:X326"/>
    <mergeCell ref="Q325:Q326"/>
    <mergeCell ref="R325:R326"/>
    <mergeCell ref="S325:S326"/>
    <mergeCell ref="T325:T326"/>
    <mergeCell ref="M325:M328"/>
    <mergeCell ref="N325:N328"/>
    <mergeCell ref="O325:O328"/>
    <mergeCell ref="P325:P326"/>
    <mergeCell ref="I325:I328"/>
    <mergeCell ref="J325:J328"/>
    <mergeCell ref="K325:K328"/>
    <mergeCell ref="L325:L328"/>
    <mergeCell ref="AF322:AF323"/>
    <mergeCell ref="AG322:AG324"/>
    <mergeCell ref="A325:A328"/>
    <mergeCell ref="B325:B328"/>
    <mergeCell ref="C325:C328"/>
    <mergeCell ref="D325:D328"/>
    <mergeCell ref="E325:E328"/>
    <mergeCell ref="F325:F328"/>
    <mergeCell ref="G325:G328"/>
    <mergeCell ref="H325:H328"/>
    <mergeCell ref="AB322:AB323"/>
    <mergeCell ref="AC322:AC323"/>
    <mergeCell ref="AD322:AD323"/>
    <mergeCell ref="AE322:AE323"/>
    <mergeCell ref="X322:X323"/>
    <mergeCell ref="Y322:Y323"/>
    <mergeCell ref="Z322:Z323"/>
    <mergeCell ref="AA322:AA323"/>
    <mergeCell ref="T322:T323"/>
    <mergeCell ref="U322:U323"/>
    <mergeCell ref="V322:V323"/>
    <mergeCell ref="W322:W323"/>
    <mergeCell ref="P322:P323"/>
    <mergeCell ref="Q322:Q323"/>
    <mergeCell ref="R322:R323"/>
    <mergeCell ref="S322:S323"/>
    <mergeCell ref="L322:L324"/>
    <mergeCell ref="M322:M324"/>
    <mergeCell ref="N322:N324"/>
    <mergeCell ref="O322:O324"/>
    <mergeCell ref="H322:H324"/>
    <mergeCell ref="I322:I324"/>
    <mergeCell ref="J322:J324"/>
    <mergeCell ref="K322:K324"/>
    <mergeCell ref="N317:N321"/>
    <mergeCell ref="O317:O320"/>
    <mergeCell ref="AG317:AG321"/>
    <mergeCell ref="A322:A324"/>
    <mergeCell ref="B322:B324"/>
    <mergeCell ref="C322:C324"/>
    <mergeCell ref="D322:D324"/>
    <mergeCell ref="E322:E324"/>
    <mergeCell ref="F322:F324"/>
    <mergeCell ref="G322:G324"/>
    <mergeCell ref="J317:J321"/>
    <mergeCell ref="K317:K321"/>
    <mergeCell ref="L317:L321"/>
    <mergeCell ref="M317:M321"/>
    <mergeCell ref="AG313:AG316"/>
    <mergeCell ref="A317:A321"/>
    <mergeCell ref="B317:B321"/>
    <mergeCell ref="C317:C321"/>
    <mergeCell ref="D317:D321"/>
    <mergeCell ref="E317:E321"/>
    <mergeCell ref="F317:F321"/>
    <mergeCell ref="G317:G321"/>
    <mergeCell ref="H317:H321"/>
    <mergeCell ref="I317:I321"/>
    <mergeCell ref="AC313:AC314"/>
    <mergeCell ref="AD313:AD314"/>
    <mergeCell ref="AE313:AE314"/>
    <mergeCell ref="AF313:AF314"/>
    <mergeCell ref="Y313:Y314"/>
    <mergeCell ref="Z313:Z314"/>
    <mergeCell ref="AA313:AA314"/>
    <mergeCell ref="AB313:AB314"/>
    <mergeCell ref="U313:U314"/>
    <mergeCell ref="V313:V314"/>
    <mergeCell ref="W313:W314"/>
    <mergeCell ref="X313:X314"/>
    <mergeCell ref="Q313:Q314"/>
    <mergeCell ref="R313:R314"/>
    <mergeCell ref="S313:S314"/>
    <mergeCell ref="T313:T314"/>
    <mergeCell ref="M313:M316"/>
    <mergeCell ref="N313:N316"/>
    <mergeCell ref="O313:O316"/>
    <mergeCell ref="P313:P314"/>
    <mergeCell ref="I313:I316"/>
    <mergeCell ref="J313:J316"/>
    <mergeCell ref="K313:K316"/>
    <mergeCell ref="L313:L316"/>
    <mergeCell ref="E313:E316"/>
    <mergeCell ref="F313:F316"/>
    <mergeCell ref="G313:G316"/>
    <mergeCell ref="H313:H316"/>
    <mergeCell ref="A313:A316"/>
    <mergeCell ref="B313:B316"/>
    <mergeCell ref="C313:C316"/>
    <mergeCell ref="D313:D316"/>
    <mergeCell ref="AD310:AD311"/>
    <mergeCell ref="AE310:AE311"/>
    <mergeCell ref="AF310:AF311"/>
    <mergeCell ref="AG310:AG312"/>
    <mergeCell ref="Z310:Z311"/>
    <mergeCell ref="AA310:AA311"/>
    <mergeCell ref="AB310:AB311"/>
    <mergeCell ref="AC310:AC311"/>
    <mergeCell ref="V310:V311"/>
    <mergeCell ref="W310:W311"/>
    <mergeCell ref="X310:X311"/>
    <mergeCell ref="Y310:Y311"/>
    <mergeCell ref="R310:R311"/>
    <mergeCell ref="S310:S311"/>
    <mergeCell ref="T310:T311"/>
    <mergeCell ref="U310:U311"/>
    <mergeCell ref="N310:N312"/>
    <mergeCell ref="O310:O312"/>
    <mergeCell ref="P310:P311"/>
    <mergeCell ref="Q310:Q311"/>
    <mergeCell ref="J310:J312"/>
    <mergeCell ref="K310:K312"/>
    <mergeCell ref="L310:L312"/>
    <mergeCell ref="M310:M312"/>
    <mergeCell ref="AG305:AG309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AC305:AC306"/>
    <mergeCell ref="AD305:AD306"/>
    <mergeCell ref="AE305:AE306"/>
    <mergeCell ref="AF305:AF306"/>
    <mergeCell ref="Y305:Y306"/>
    <mergeCell ref="Z305:Z306"/>
    <mergeCell ref="AA305:AA306"/>
    <mergeCell ref="AB305:AB306"/>
    <mergeCell ref="U305:U306"/>
    <mergeCell ref="V305:V306"/>
    <mergeCell ref="W305:W306"/>
    <mergeCell ref="X305:X306"/>
    <mergeCell ref="Q305:Q306"/>
    <mergeCell ref="R305:R306"/>
    <mergeCell ref="S305:S306"/>
    <mergeCell ref="T305:T306"/>
    <mergeCell ref="M305:M309"/>
    <mergeCell ref="N305:N309"/>
    <mergeCell ref="O305:O309"/>
    <mergeCell ref="P305:P306"/>
    <mergeCell ref="I305:I309"/>
    <mergeCell ref="J305:J309"/>
    <mergeCell ref="K305:K309"/>
    <mergeCell ref="L305:L309"/>
    <mergeCell ref="E305:E309"/>
    <mergeCell ref="F305:F309"/>
    <mergeCell ref="G305:G309"/>
    <mergeCell ref="H305:H309"/>
    <mergeCell ref="A305:A309"/>
    <mergeCell ref="B305:B309"/>
    <mergeCell ref="C305:C309"/>
    <mergeCell ref="D305:D309"/>
    <mergeCell ref="AD299:AD300"/>
    <mergeCell ref="AE299:AE300"/>
    <mergeCell ref="AF299:AF300"/>
    <mergeCell ref="AG299:AG304"/>
    <mergeCell ref="Z299:Z300"/>
    <mergeCell ref="AA299:AA300"/>
    <mergeCell ref="AB299:AB300"/>
    <mergeCell ref="AC299:AC300"/>
    <mergeCell ref="V299:V300"/>
    <mergeCell ref="W299:W300"/>
    <mergeCell ref="X299:X300"/>
    <mergeCell ref="Y299:Y300"/>
    <mergeCell ref="R299:R300"/>
    <mergeCell ref="S299:S300"/>
    <mergeCell ref="T299:T300"/>
    <mergeCell ref="U299:U300"/>
    <mergeCell ref="N299:N304"/>
    <mergeCell ref="O299:O304"/>
    <mergeCell ref="P299:P300"/>
    <mergeCell ref="Q299:Q300"/>
    <mergeCell ref="J299:J304"/>
    <mergeCell ref="K299:K304"/>
    <mergeCell ref="L299:L304"/>
    <mergeCell ref="M299:M304"/>
    <mergeCell ref="AG293:AG298"/>
    <mergeCell ref="A299:A304"/>
    <mergeCell ref="B299:B304"/>
    <mergeCell ref="C299:C304"/>
    <mergeCell ref="D299:D304"/>
    <mergeCell ref="E299:E304"/>
    <mergeCell ref="F299:F304"/>
    <mergeCell ref="G299:G304"/>
    <mergeCell ref="H299:H304"/>
    <mergeCell ref="I299:I304"/>
    <mergeCell ref="AC293:AC294"/>
    <mergeCell ref="AD293:AD294"/>
    <mergeCell ref="AE293:AE294"/>
    <mergeCell ref="AF293:AF294"/>
    <mergeCell ref="Y293:Y294"/>
    <mergeCell ref="Z293:Z294"/>
    <mergeCell ref="AA293:AA294"/>
    <mergeCell ref="AB293:AB294"/>
    <mergeCell ref="U293:U294"/>
    <mergeCell ref="V293:V294"/>
    <mergeCell ref="W293:W294"/>
    <mergeCell ref="X293:X294"/>
    <mergeCell ref="Q293:Q294"/>
    <mergeCell ref="R293:R294"/>
    <mergeCell ref="S293:S294"/>
    <mergeCell ref="T293:T294"/>
    <mergeCell ref="M293:M298"/>
    <mergeCell ref="N293:N298"/>
    <mergeCell ref="O293:O298"/>
    <mergeCell ref="P293:P294"/>
    <mergeCell ref="I293:I298"/>
    <mergeCell ref="J293:J298"/>
    <mergeCell ref="K293:K298"/>
    <mergeCell ref="L293:L298"/>
    <mergeCell ref="E293:E298"/>
    <mergeCell ref="F293:F298"/>
    <mergeCell ref="G293:G298"/>
    <mergeCell ref="H293:H298"/>
    <mergeCell ref="A293:A298"/>
    <mergeCell ref="B293:B298"/>
    <mergeCell ref="C293:C298"/>
    <mergeCell ref="D293:D298"/>
    <mergeCell ref="AD288:AD289"/>
    <mergeCell ref="AE288:AE289"/>
    <mergeCell ref="AF288:AF289"/>
    <mergeCell ref="AG288:AG292"/>
    <mergeCell ref="Z288:Z289"/>
    <mergeCell ref="AA288:AA289"/>
    <mergeCell ref="AB288:AB289"/>
    <mergeCell ref="AC288:AC289"/>
    <mergeCell ref="V288:V289"/>
    <mergeCell ref="W288:W289"/>
    <mergeCell ref="X288:X289"/>
    <mergeCell ref="Y288:Y289"/>
    <mergeCell ref="R288:R289"/>
    <mergeCell ref="S288:S289"/>
    <mergeCell ref="T288:T289"/>
    <mergeCell ref="U288:U289"/>
    <mergeCell ref="N288:N292"/>
    <mergeCell ref="O288:O292"/>
    <mergeCell ref="P288:P289"/>
    <mergeCell ref="Q288:Q289"/>
    <mergeCell ref="J288:J292"/>
    <mergeCell ref="K288:K292"/>
    <mergeCell ref="L288:L292"/>
    <mergeCell ref="M288:M292"/>
    <mergeCell ref="AG283:AG287"/>
    <mergeCell ref="A288:A292"/>
    <mergeCell ref="B288:B292"/>
    <mergeCell ref="C288:C292"/>
    <mergeCell ref="D288:D292"/>
    <mergeCell ref="E288:E292"/>
    <mergeCell ref="F288:F292"/>
    <mergeCell ref="G288:G292"/>
    <mergeCell ref="H288:H292"/>
    <mergeCell ref="I288:I292"/>
    <mergeCell ref="AC283:AC284"/>
    <mergeCell ref="AD283:AD284"/>
    <mergeCell ref="AE283:AE284"/>
    <mergeCell ref="AF283:AF284"/>
    <mergeCell ref="Y283:Y284"/>
    <mergeCell ref="Z283:Z284"/>
    <mergeCell ref="AA283:AA284"/>
    <mergeCell ref="AB283:AB284"/>
    <mergeCell ref="U283:U284"/>
    <mergeCell ref="V283:V284"/>
    <mergeCell ref="W283:W284"/>
    <mergeCell ref="X283:X284"/>
    <mergeCell ref="Q283:Q284"/>
    <mergeCell ref="R283:R284"/>
    <mergeCell ref="S283:S284"/>
    <mergeCell ref="T283:T284"/>
    <mergeCell ref="M283:M287"/>
    <mergeCell ref="N283:N287"/>
    <mergeCell ref="O283:O287"/>
    <mergeCell ref="P283:P284"/>
    <mergeCell ref="I283:I287"/>
    <mergeCell ref="J283:J287"/>
    <mergeCell ref="K283:K287"/>
    <mergeCell ref="L283:L287"/>
    <mergeCell ref="AF279:AF280"/>
    <mergeCell ref="AG279:AG282"/>
    <mergeCell ref="A283:A287"/>
    <mergeCell ref="B283:B287"/>
    <mergeCell ref="C283:C287"/>
    <mergeCell ref="D283:D287"/>
    <mergeCell ref="E283:E287"/>
    <mergeCell ref="F283:F287"/>
    <mergeCell ref="G283:G287"/>
    <mergeCell ref="H283:H287"/>
    <mergeCell ref="AB279:AB280"/>
    <mergeCell ref="AC279:AC280"/>
    <mergeCell ref="AD279:AD280"/>
    <mergeCell ref="AE279:AE280"/>
    <mergeCell ref="X279:X282"/>
    <mergeCell ref="Y279:Y280"/>
    <mergeCell ref="Z279:Z280"/>
    <mergeCell ref="AA279:AA280"/>
    <mergeCell ref="T279:T280"/>
    <mergeCell ref="U279:U280"/>
    <mergeCell ref="V279:V280"/>
    <mergeCell ref="W279:W280"/>
    <mergeCell ref="P279:P280"/>
    <mergeCell ref="Q279:Q280"/>
    <mergeCell ref="R279:R280"/>
    <mergeCell ref="S279:S280"/>
    <mergeCell ref="L279:L282"/>
    <mergeCell ref="M279:M282"/>
    <mergeCell ref="N279:N282"/>
    <mergeCell ref="O279:O282"/>
    <mergeCell ref="H279:H282"/>
    <mergeCell ref="I279:I282"/>
    <mergeCell ref="J279:J282"/>
    <mergeCell ref="K279:K282"/>
    <mergeCell ref="N273:N278"/>
    <mergeCell ref="O273:O277"/>
    <mergeCell ref="AG273:AG278"/>
    <mergeCell ref="A279:A282"/>
    <mergeCell ref="B279:B282"/>
    <mergeCell ref="C279:C282"/>
    <mergeCell ref="D279:D282"/>
    <mergeCell ref="E279:E282"/>
    <mergeCell ref="F279:F282"/>
    <mergeCell ref="G279:G282"/>
    <mergeCell ref="J273:J278"/>
    <mergeCell ref="K273:K278"/>
    <mergeCell ref="L273:L278"/>
    <mergeCell ref="M273:M278"/>
    <mergeCell ref="AG266:AG272"/>
    <mergeCell ref="A273:A278"/>
    <mergeCell ref="B273:B278"/>
    <mergeCell ref="C273:C278"/>
    <mergeCell ref="D273:D278"/>
    <mergeCell ref="E273:E278"/>
    <mergeCell ref="F273:F278"/>
    <mergeCell ref="G273:G278"/>
    <mergeCell ref="H273:H278"/>
    <mergeCell ref="I273:I278"/>
    <mergeCell ref="AC266:AC267"/>
    <mergeCell ref="AD266:AD267"/>
    <mergeCell ref="AE266:AE267"/>
    <mergeCell ref="AF266:AF267"/>
    <mergeCell ref="Y266:Y267"/>
    <mergeCell ref="Z266:Z267"/>
    <mergeCell ref="AA266:AA267"/>
    <mergeCell ref="AB266:AB267"/>
    <mergeCell ref="U266:U267"/>
    <mergeCell ref="V266:V267"/>
    <mergeCell ref="W266:W267"/>
    <mergeCell ref="X266:X267"/>
    <mergeCell ref="Q266:Q267"/>
    <mergeCell ref="R266:R267"/>
    <mergeCell ref="S266:S267"/>
    <mergeCell ref="T266:T267"/>
    <mergeCell ref="M266:M272"/>
    <mergeCell ref="N266:N272"/>
    <mergeCell ref="O266:O272"/>
    <mergeCell ref="P266:P267"/>
    <mergeCell ref="I266:I272"/>
    <mergeCell ref="J266:J272"/>
    <mergeCell ref="K266:K272"/>
    <mergeCell ref="L266:L272"/>
    <mergeCell ref="E266:E272"/>
    <mergeCell ref="F266:F272"/>
    <mergeCell ref="G266:G272"/>
    <mergeCell ref="H266:H272"/>
    <mergeCell ref="A266:A272"/>
    <mergeCell ref="B266:B272"/>
    <mergeCell ref="C266:C272"/>
    <mergeCell ref="D266:D272"/>
    <mergeCell ref="AD261:AD262"/>
    <mergeCell ref="AE261:AE262"/>
    <mergeCell ref="AF261:AF262"/>
    <mergeCell ref="AG261:AG265"/>
    <mergeCell ref="Z261:Z262"/>
    <mergeCell ref="AA261:AA262"/>
    <mergeCell ref="AB261:AB262"/>
    <mergeCell ref="AC261:AC262"/>
    <mergeCell ref="V261:V262"/>
    <mergeCell ref="W261:W262"/>
    <mergeCell ref="X261:X262"/>
    <mergeCell ref="Y261:Y262"/>
    <mergeCell ref="R261:R262"/>
    <mergeCell ref="S261:S262"/>
    <mergeCell ref="T261:T262"/>
    <mergeCell ref="U261:U262"/>
    <mergeCell ref="N261:N265"/>
    <mergeCell ref="O261:O265"/>
    <mergeCell ref="P261:P262"/>
    <mergeCell ref="Q261:Q262"/>
    <mergeCell ref="J261:J265"/>
    <mergeCell ref="K261:K265"/>
    <mergeCell ref="L261:L265"/>
    <mergeCell ref="M261:M265"/>
    <mergeCell ref="AG255:AG260"/>
    <mergeCell ref="A261:A265"/>
    <mergeCell ref="B261:B265"/>
    <mergeCell ref="C261:C265"/>
    <mergeCell ref="D261:D265"/>
    <mergeCell ref="E261:E265"/>
    <mergeCell ref="F261:F265"/>
    <mergeCell ref="G261:G265"/>
    <mergeCell ref="H261:H265"/>
    <mergeCell ref="I261:I265"/>
    <mergeCell ref="AC255:AC256"/>
    <mergeCell ref="AD255:AD256"/>
    <mergeCell ref="AE255:AE256"/>
    <mergeCell ref="AF255:AF256"/>
    <mergeCell ref="Y255:Y256"/>
    <mergeCell ref="Z255:Z256"/>
    <mergeCell ref="AA255:AA256"/>
    <mergeCell ref="AB255:AB256"/>
    <mergeCell ref="U255:U256"/>
    <mergeCell ref="V255:V256"/>
    <mergeCell ref="W255:W256"/>
    <mergeCell ref="X255:X256"/>
    <mergeCell ref="Q255:Q256"/>
    <mergeCell ref="R255:R256"/>
    <mergeCell ref="S255:S256"/>
    <mergeCell ref="T255:T256"/>
    <mergeCell ref="M255:M260"/>
    <mergeCell ref="N255:N260"/>
    <mergeCell ref="O255:O260"/>
    <mergeCell ref="P255:P256"/>
    <mergeCell ref="I255:I260"/>
    <mergeCell ref="J255:J260"/>
    <mergeCell ref="K255:K260"/>
    <mergeCell ref="L255:L260"/>
    <mergeCell ref="AF250:AF251"/>
    <mergeCell ref="AG250:AG254"/>
    <mergeCell ref="A255:A260"/>
    <mergeCell ref="B255:B260"/>
    <mergeCell ref="C255:C260"/>
    <mergeCell ref="D255:D260"/>
    <mergeCell ref="E255:E260"/>
    <mergeCell ref="F255:F260"/>
    <mergeCell ref="G255:G260"/>
    <mergeCell ref="H255:H260"/>
    <mergeCell ref="AB250:AB251"/>
    <mergeCell ref="AC250:AC251"/>
    <mergeCell ref="AD250:AD251"/>
    <mergeCell ref="AE250:AE251"/>
    <mergeCell ref="X250:X251"/>
    <mergeCell ref="Y250:Y251"/>
    <mergeCell ref="Z250:Z251"/>
    <mergeCell ref="AA250:AA251"/>
    <mergeCell ref="T250:T251"/>
    <mergeCell ref="U250:U251"/>
    <mergeCell ref="V250:V251"/>
    <mergeCell ref="W250:W251"/>
    <mergeCell ref="P250:P251"/>
    <mergeCell ref="Q250:Q251"/>
    <mergeCell ref="R250:R251"/>
    <mergeCell ref="S250:S251"/>
    <mergeCell ref="L250:L254"/>
    <mergeCell ref="M250:M254"/>
    <mergeCell ref="N250:N254"/>
    <mergeCell ref="O250:O254"/>
    <mergeCell ref="H250:H254"/>
    <mergeCell ref="I250:I254"/>
    <mergeCell ref="J250:J254"/>
    <mergeCell ref="K250:K254"/>
    <mergeCell ref="N245:N249"/>
    <mergeCell ref="O245:O248"/>
    <mergeCell ref="AG245:AG249"/>
    <mergeCell ref="A250:A254"/>
    <mergeCell ref="B250:B254"/>
    <mergeCell ref="C250:C254"/>
    <mergeCell ref="D250:D254"/>
    <mergeCell ref="E250:E254"/>
    <mergeCell ref="F250:F254"/>
    <mergeCell ref="G250:G254"/>
    <mergeCell ref="J245:J249"/>
    <mergeCell ref="K245:K249"/>
    <mergeCell ref="L245:L249"/>
    <mergeCell ref="M245:M249"/>
    <mergeCell ref="AG240:AG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I245:I249"/>
    <mergeCell ref="AC240:AC241"/>
    <mergeCell ref="AD240:AD241"/>
    <mergeCell ref="AE240:AE241"/>
    <mergeCell ref="AF240:AF241"/>
    <mergeCell ref="Y240:Y241"/>
    <mergeCell ref="Z240:Z241"/>
    <mergeCell ref="AA240:AA241"/>
    <mergeCell ref="AB240:AB241"/>
    <mergeCell ref="U240:U241"/>
    <mergeCell ref="V240:V241"/>
    <mergeCell ref="W240:W241"/>
    <mergeCell ref="X240:X241"/>
    <mergeCell ref="Q240:Q241"/>
    <mergeCell ref="R240:R241"/>
    <mergeCell ref="S240:S241"/>
    <mergeCell ref="T240:T241"/>
    <mergeCell ref="M240:M244"/>
    <mergeCell ref="N240:N244"/>
    <mergeCell ref="O240:O244"/>
    <mergeCell ref="P240:P241"/>
    <mergeCell ref="I240:I244"/>
    <mergeCell ref="J240:J244"/>
    <mergeCell ref="K240:K244"/>
    <mergeCell ref="L240:L244"/>
    <mergeCell ref="E240:E244"/>
    <mergeCell ref="F240:F244"/>
    <mergeCell ref="G240:G244"/>
    <mergeCell ref="H240:H244"/>
    <mergeCell ref="A240:A244"/>
    <mergeCell ref="B240:B244"/>
    <mergeCell ref="C240:C244"/>
    <mergeCell ref="D240:D244"/>
    <mergeCell ref="M238:M239"/>
    <mergeCell ref="N238:N239"/>
    <mergeCell ref="O238:O239"/>
    <mergeCell ref="AG238:AG239"/>
    <mergeCell ref="I238:I239"/>
    <mergeCell ref="J238:J239"/>
    <mergeCell ref="K238:K239"/>
    <mergeCell ref="L238:L239"/>
    <mergeCell ref="E238:E239"/>
    <mergeCell ref="F238:F239"/>
    <mergeCell ref="G238:G239"/>
    <mergeCell ref="H238:H239"/>
    <mergeCell ref="A238:A239"/>
    <mergeCell ref="B238:B239"/>
    <mergeCell ref="C238:C239"/>
    <mergeCell ref="D238:D239"/>
    <mergeCell ref="AD235:AD237"/>
    <mergeCell ref="AE235:AE237"/>
    <mergeCell ref="AF235:AF237"/>
    <mergeCell ref="AG235:AG237"/>
    <mergeCell ref="Z235:Z237"/>
    <mergeCell ref="AA235:AA237"/>
    <mergeCell ref="AB235:AB237"/>
    <mergeCell ref="AC235:AC237"/>
    <mergeCell ref="V235:V236"/>
    <mergeCell ref="W235:W236"/>
    <mergeCell ref="X235:X237"/>
    <mergeCell ref="Y235:Y237"/>
    <mergeCell ref="R235:R236"/>
    <mergeCell ref="S235:S236"/>
    <mergeCell ref="T235:T236"/>
    <mergeCell ref="U235:U236"/>
    <mergeCell ref="N235:N237"/>
    <mergeCell ref="O235:O237"/>
    <mergeCell ref="P235:P236"/>
    <mergeCell ref="Q235:Q236"/>
    <mergeCell ref="J235:J237"/>
    <mergeCell ref="K235:K237"/>
    <mergeCell ref="L235:L237"/>
    <mergeCell ref="M235:M237"/>
    <mergeCell ref="AG228:AG234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T228:T229"/>
    <mergeCell ref="U228:U229"/>
    <mergeCell ref="V228:V229"/>
    <mergeCell ref="W228:W229"/>
    <mergeCell ref="P228:P229"/>
    <mergeCell ref="Q228:Q229"/>
    <mergeCell ref="R228:R229"/>
    <mergeCell ref="S228:S229"/>
    <mergeCell ref="L228:L234"/>
    <mergeCell ref="M228:M234"/>
    <mergeCell ref="N228:N234"/>
    <mergeCell ref="O228:O234"/>
    <mergeCell ref="H228:H234"/>
    <mergeCell ref="I228:I234"/>
    <mergeCell ref="J228:J234"/>
    <mergeCell ref="K228:K234"/>
    <mergeCell ref="V224:V225"/>
    <mergeCell ref="W224:W225"/>
    <mergeCell ref="AG224:AG227"/>
    <mergeCell ref="A228:A234"/>
    <mergeCell ref="B228:B234"/>
    <mergeCell ref="C228:C234"/>
    <mergeCell ref="D228:D234"/>
    <mergeCell ref="E228:E234"/>
    <mergeCell ref="F228:F234"/>
    <mergeCell ref="G228:G234"/>
    <mergeCell ref="R224:R225"/>
    <mergeCell ref="S224:S225"/>
    <mergeCell ref="T224:T225"/>
    <mergeCell ref="U224:U225"/>
    <mergeCell ref="N224:N227"/>
    <mergeCell ref="O224:O227"/>
    <mergeCell ref="P224:P225"/>
    <mergeCell ref="Q224:Q225"/>
    <mergeCell ref="J224:J227"/>
    <mergeCell ref="K224:K227"/>
    <mergeCell ref="L224:L227"/>
    <mergeCell ref="M224:M227"/>
    <mergeCell ref="AG217:AG223"/>
    <mergeCell ref="A224:A227"/>
    <mergeCell ref="B224:B227"/>
    <mergeCell ref="C224:C227"/>
    <mergeCell ref="D224:D227"/>
    <mergeCell ref="E224:E227"/>
    <mergeCell ref="F224:F227"/>
    <mergeCell ref="G224:G227"/>
    <mergeCell ref="H224:H227"/>
    <mergeCell ref="I224:I227"/>
    <mergeCell ref="M217:M223"/>
    <mergeCell ref="N217:N223"/>
    <mergeCell ref="O217:O222"/>
    <mergeCell ref="X217:X223"/>
    <mergeCell ref="I217:I223"/>
    <mergeCell ref="J217:J223"/>
    <mergeCell ref="K217:K223"/>
    <mergeCell ref="L217:L223"/>
    <mergeCell ref="AF211:AF216"/>
    <mergeCell ref="AG211:AG212"/>
    <mergeCell ref="A217:A223"/>
    <mergeCell ref="B217:B223"/>
    <mergeCell ref="C217:C223"/>
    <mergeCell ref="D217:D223"/>
    <mergeCell ref="E217:E223"/>
    <mergeCell ref="F217:F223"/>
    <mergeCell ref="G217:G223"/>
    <mergeCell ref="H217:H223"/>
    <mergeCell ref="AB211:AB216"/>
    <mergeCell ref="AC211:AC216"/>
    <mergeCell ref="AD211:AD216"/>
    <mergeCell ref="AE211:AE216"/>
    <mergeCell ref="X211:X216"/>
    <mergeCell ref="Y211:Y216"/>
    <mergeCell ref="Z211:Z216"/>
    <mergeCell ref="AA211:AA216"/>
    <mergeCell ref="T211:T212"/>
    <mergeCell ref="U211:U212"/>
    <mergeCell ref="V211:V212"/>
    <mergeCell ref="W211:W212"/>
    <mergeCell ref="P211:P212"/>
    <mergeCell ref="Q211:Q212"/>
    <mergeCell ref="R211:R212"/>
    <mergeCell ref="S211:S212"/>
    <mergeCell ref="L211:L216"/>
    <mergeCell ref="M211:M216"/>
    <mergeCell ref="N211:N216"/>
    <mergeCell ref="O211:O216"/>
    <mergeCell ref="H211:H216"/>
    <mergeCell ref="I211:I216"/>
    <mergeCell ref="J211:J216"/>
    <mergeCell ref="K211:K216"/>
    <mergeCell ref="AD206:AD209"/>
    <mergeCell ref="AE206:AE209"/>
    <mergeCell ref="AF206:AF209"/>
    <mergeCell ref="A211:A216"/>
    <mergeCell ref="B211:B216"/>
    <mergeCell ref="C211:C216"/>
    <mergeCell ref="D211:D216"/>
    <mergeCell ref="E211:E216"/>
    <mergeCell ref="F211:F216"/>
    <mergeCell ref="G211:G216"/>
    <mergeCell ref="Z206:Z209"/>
    <mergeCell ref="AA206:AA209"/>
    <mergeCell ref="AB206:AB209"/>
    <mergeCell ref="AC206:AC209"/>
    <mergeCell ref="N206:N210"/>
    <mergeCell ref="O206:O209"/>
    <mergeCell ref="X206:X209"/>
    <mergeCell ref="Y206:Y209"/>
    <mergeCell ref="J206:J210"/>
    <mergeCell ref="K206:K210"/>
    <mergeCell ref="L206:L210"/>
    <mergeCell ref="M206:M210"/>
    <mergeCell ref="AG201:AG202"/>
    <mergeCell ref="A206:A210"/>
    <mergeCell ref="B206:B210"/>
    <mergeCell ref="C206:C210"/>
    <mergeCell ref="D206:D210"/>
    <mergeCell ref="E206:E210"/>
    <mergeCell ref="F206:F210"/>
    <mergeCell ref="G206:G210"/>
    <mergeCell ref="H206:H210"/>
    <mergeCell ref="I206:I210"/>
    <mergeCell ref="AC201:AC205"/>
    <mergeCell ref="AD201:AD205"/>
    <mergeCell ref="AE201:AE205"/>
    <mergeCell ref="AF201:AF205"/>
    <mergeCell ref="Y201:Y205"/>
    <mergeCell ref="Z201:Z205"/>
    <mergeCell ref="AA201:AA205"/>
    <mergeCell ref="AB201:AB205"/>
    <mergeCell ref="U201:U202"/>
    <mergeCell ref="V201:V202"/>
    <mergeCell ref="W201:W202"/>
    <mergeCell ref="X201:X205"/>
    <mergeCell ref="Q201:Q202"/>
    <mergeCell ref="R201:R202"/>
    <mergeCell ref="S201:S202"/>
    <mergeCell ref="T201:T202"/>
    <mergeCell ref="M201:M205"/>
    <mergeCell ref="N201:N205"/>
    <mergeCell ref="O201:O205"/>
    <mergeCell ref="P201:P202"/>
    <mergeCell ref="I201:I205"/>
    <mergeCell ref="J201:J205"/>
    <mergeCell ref="K201:K205"/>
    <mergeCell ref="L201:L205"/>
    <mergeCell ref="E201:E205"/>
    <mergeCell ref="F201:F205"/>
    <mergeCell ref="G201:G205"/>
    <mergeCell ref="H201:H205"/>
    <mergeCell ref="A201:A205"/>
    <mergeCell ref="B201:B205"/>
    <mergeCell ref="C201:C205"/>
    <mergeCell ref="D201:D205"/>
    <mergeCell ref="AC194:AC199"/>
    <mergeCell ref="AD194:AD199"/>
    <mergeCell ref="AE194:AE199"/>
    <mergeCell ref="AF194:AF199"/>
    <mergeCell ref="Y194:Y199"/>
    <mergeCell ref="Z194:Z199"/>
    <mergeCell ref="AA194:AA199"/>
    <mergeCell ref="AB194:AB199"/>
    <mergeCell ref="M194:M200"/>
    <mergeCell ref="N194:N200"/>
    <mergeCell ref="O194:O198"/>
    <mergeCell ref="X194:X199"/>
    <mergeCell ref="I194:I200"/>
    <mergeCell ref="J194:J200"/>
    <mergeCell ref="K194:K200"/>
    <mergeCell ref="L194:L200"/>
    <mergeCell ref="E194:E200"/>
    <mergeCell ref="F194:F200"/>
    <mergeCell ref="G194:G200"/>
    <mergeCell ref="H194:H200"/>
    <mergeCell ref="A194:A200"/>
    <mergeCell ref="B194:B200"/>
    <mergeCell ref="C194:C200"/>
    <mergeCell ref="D194:D200"/>
    <mergeCell ref="H189:H193"/>
    <mergeCell ref="I189:I193"/>
    <mergeCell ref="J189:J193"/>
    <mergeCell ref="O189:O192"/>
    <mergeCell ref="M184:M188"/>
    <mergeCell ref="N184:N188"/>
    <mergeCell ref="O184:O187"/>
    <mergeCell ref="A189:A193"/>
    <mergeCell ref="B189:B193"/>
    <mergeCell ref="C189:C193"/>
    <mergeCell ref="D189:D193"/>
    <mergeCell ref="E189:E193"/>
    <mergeCell ref="F189:F193"/>
    <mergeCell ref="G189:G193"/>
    <mergeCell ref="I184:I188"/>
    <mergeCell ref="J184:J188"/>
    <mergeCell ref="K184:K188"/>
    <mergeCell ref="L184:L188"/>
    <mergeCell ref="X178:X182"/>
    <mergeCell ref="AG178:AG183"/>
    <mergeCell ref="A184:A188"/>
    <mergeCell ref="B184:B188"/>
    <mergeCell ref="C184:C188"/>
    <mergeCell ref="D184:D188"/>
    <mergeCell ref="E184:E188"/>
    <mergeCell ref="F184:F188"/>
    <mergeCell ref="G184:G188"/>
    <mergeCell ref="H184:H188"/>
    <mergeCell ref="L178:L183"/>
    <mergeCell ref="M178:M183"/>
    <mergeCell ref="N178:N183"/>
    <mergeCell ref="O178:O182"/>
    <mergeCell ref="H178:H183"/>
    <mergeCell ref="I178:I183"/>
    <mergeCell ref="J178:J183"/>
    <mergeCell ref="K178:K183"/>
    <mergeCell ref="D178:D183"/>
    <mergeCell ref="E178:E183"/>
    <mergeCell ref="F178:F183"/>
    <mergeCell ref="G178:G183"/>
    <mergeCell ref="AE80:AE81"/>
    <mergeCell ref="AC74:AC77"/>
    <mergeCell ref="AC80:AC81"/>
    <mergeCell ref="A749:O756"/>
    <mergeCell ref="X734:X740"/>
    <mergeCell ref="X741:X746"/>
    <mergeCell ref="A734:O746"/>
    <mergeCell ref="U734:W746"/>
    <mergeCell ref="W121:W122"/>
    <mergeCell ref="Z142:Z143"/>
    <mergeCell ref="U170:W176"/>
    <mergeCell ref="AD170:AF176"/>
    <mergeCell ref="U119:U120"/>
    <mergeCell ref="V119:V120"/>
    <mergeCell ref="AB130:AB131"/>
    <mergeCell ref="AE130:AE131"/>
    <mergeCell ref="AD130:AD131"/>
    <mergeCell ref="Z124:Z127"/>
    <mergeCell ref="X138:X139"/>
    <mergeCell ref="X136:X137"/>
    <mergeCell ref="Z130:Z131"/>
    <mergeCell ref="AC130:AC131"/>
    <mergeCell ref="AC133:AC134"/>
    <mergeCell ref="AB133:AB134"/>
    <mergeCell ref="Z133:Z134"/>
    <mergeCell ref="AB136:AB137"/>
    <mergeCell ref="Z136:Z137"/>
    <mergeCell ref="AC136:AC137"/>
    <mergeCell ref="B1:AG1"/>
    <mergeCell ref="T119:T120"/>
    <mergeCell ref="AD65:AD68"/>
    <mergeCell ref="AE65:AE68"/>
    <mergeCell ref="Z80:Z81"/>
    <mergeCell ref="AB80:AB81"/>
    <mergeCell ref="AD80:AD81"/>
    <mergeCell ref="AC101:AC102"/>
    <mergeCell ref="AC107:AC108"/>
    <mergeCell ref="AF93:AF94"/>
    <mergeCell ref="AF142:AF143"/>
    <mergeCell ref="AD101:AD102"/>
    <mergeCell ref="AF107:AF108"/>
    <mergeCell ref="AF133:AF134"/>
    <mergeCell ref="AF114:AF115"/>
    <mergeCell ref="AF136:AF137"/>
    <mergeCell ref="AF111:AF112"/>
    <mergeCell ref="AE119:AE120"/>
    <mergeCell ref="AE111:AE112"/>
    <mergeCell ref="AE116:AE117"/>
    <mergeCell ref="AE95:AE96"/>
    <mergeCell ref="AE98:AE100"/>
    <mergeCell ref="AF98:AF100"/>
    <mergeCell ref="AE103:AE105"/>
    <mergeCell ref="AF95:AF96"/>
    <mergeCell ref="AF101:AF102"/>
    <mergeCell ref="AE101:AE102"/>
    <mergeCell ref="AE93:AE94"/>
    <mergeCell ref="Q109:Q110"/>
    <mergeCell ref="J93:J94"/>
    <mergeCell ref="K93:K94"/>
    <mergeCell ref="L93:L94"/>
    <mergeCell ref="M93:M94"/>
    <mergeCell ref="O107:O108"/>
    <mergeCell ref="P107:P108"/>
    <mergeCell ref="N103:N105"/>
    <mergeCell ref="R109:R110"/>
    <mergeCell ref="Z151:Z152"/>
    <mergeCell ref="AE167:AE168"/>
    <mergeCell ref="N93:N94"/>
    <mergeCell ref="S109:S110"/>
    <mergeCell ref="Q101:Q102"/>
    <mergeCell ref="S101:S102"/>
    <mergeCell ref="Q103:Q105"/>
    <mergeCell ref="S103:S105"/>
    <mergeCell ref="R95:R96"/>
    <mergeCell ref="P109:P110"/>
    <mergeCell ref="Z160:Z161"/>
    <mergeCell ref="AB160:AB161"/>
    <mergeCell ref="AD160:AD161"/>
    <mergeCell ref="AC160:AC161"/>
    <mergeCell ref="AE142:AE143"/>
    <mergeCell ref="AA147:AA148"/>
    <mergeCell ref="AB149:AB150"/>
    <mergeCell ref="AE160:AE161"/>
    <mergeCell ref="AE147:AE148"/>
    <mergeCell ref="AB151:AB152"/>
    <mergeCell ref="AE149:AE150"/>
    <mergeCell ref="AE151:AE152"/>
    <mergeCell ref="AD149:AD150"/>
    <mergeCell ref="AD151:AD152"/>
    <mergeCell ref="AA98:AA100"/>
    <mergeCell ref="AA95:AA96"/>
    <mergeCell ref="AB98:AB100"/>
    <mergeCell ref="AA124:AA127"/>
    <mergeCell ref="AA109:AA110"/>
    <mergeCell ref="AB121:AB122"/>
    <mergeCell ref="AB95:AB96"/>
    <mergeCell ref="AA119:AA120"/>
    <mergeCell ref="AE88:AE89"/>
    <mergeCell ref="AC88:AC89"/>
    <mergeCell ref="AC151:AC152"/>
    <mergeCell ref="AD103:AD105"/>
    <mergeCell ref="AD116:AD117"/>
    <mergeCell ref="AC114:AC115"/>
    <mergeCell ref="AD114:AD115"/>
    <mergeCell ref="AD109:AD110"/>
    <mergeCell ref="AC149:AC150"/>
    <mergeCell ref="AC109:AC110"/>
    <mergeCell ref="AD98:AD100"/>
    <mergeCell ref="AC95:AC96"/>
    <mergeCell ref="AC98:AC100"/>
    <mergeCell ref="AD95:AD96"/>
    <mergeCell ref="AA93:AA94"/>
    <mergeCell ref="AB93:AB94"/>
    <mergeCell ref="AC93:AC94"/>
    <mergeCell ref="AD88:AD89"/>
    <mergeCell ref="AD93:AD94"/>
    <mergeCell ref="Y93:Y94"/>
    <mergeCell ref="Z82:Z83"/>
    <mergeCell ref="Z85:Z86"/>
    <mergeCell ref="Z98:Z100"/>
    <mergeCell ref="Y98:Y100"/>
    <mergeCell ref="Z95:Z96"/>
    <mergeCell ref="Z93:Z94"/>
    <mergeCell ref="W114:W115"/>
    <mergeCell ref="V114:V115"/>
    <mergeCell ref="Z88:Z89"/>
    <mergeCell ref="W91:W92"/>
    <mergeCell ref="X88:X89"/>
    <mergeCell ref="Y88:Y89"/>
    <mergeCell ref="X95:X96"/>
    <mergeCell ref="Y95:Y96"/>
    <mergeCell ref="W107:W108"/>
    <mergeCell ref="V91:V92"/>
    <mergeCell ref="V154:V155"/>
    <mergeCell ref="Z114:Z115"/>
    <mergeCell ref="X93:X94"/>
    <mergeCell ref="W119:W120"/>
    <mergeCell ref="V140:V141"/>
    <mergeCell ref="W95:W96"/>
    <mergeCell ref="X147:X148"/>
    <mergeCell ref="Y147:Y148"/>
    <mergeCell ref="Z101:Z102"/>
    <mergeCell ref="W111:W112"/>
    <mergeCell ref="U154:U155"/>
    <mergeCell ref="T142:T144"/>
    <mergeCell ref="R165:R166"/>
    <mergeCell ref="W147:W148"/>
    <mergeCell ref="V149:V150"/>
    <mergeCell ref="W149:W150"/>
    <mergeCell ref="U165:U166"/>
    <mergeCell ref="W154:W155"/>
    <mergeCell ref="S149:S150"/>
    <mergeCell ref="W165:W166"/>
    <mergeCell ref="U149:U150"/>
    <mergeCell ref="W116:W118"/>
    <mergeCell ref="S119:S120"/>
    <mergeCell ref="U116:U118"/>
    <mergeCell ref="V116:V118"/>
    <mergeCell ref="U124:U125"/>
    <mergeCell ref="T130:T131"/>
    <mergeCell ref="S140:S141"/>
    <mergeCell ref="U140:U141"/>
    <mergeCell ref="T124:T125"/>
    <mergeCell ref="Q167:Q168"/>
    <mergeCell ref="S167:S168"/>
    <mergeCell ref="U167:U168"/>
    <mergeCell ref="V167:V168"/>
    <mergeCell ref="R167:R168"/>
    <mergeCell ref="T167:T168"/>
    <mergeCell ref="Q165:Q166"/>
    <mergeCell ref="Q124:Q125"/>
    <mergeCell ref="V165:V166"/>
    <mergeCell ref="V133:V134"/>
    <mergeCell ref="Q149:Q150"/>
    <mergeCell ref="T151:T153"/>
    <mergeCell ref="Q154:Q155"/>
    <mergeCell ref="R149:R150"/>
    <mergeCell ref="T149:T150"/>
    <mergeCell ref="V124:V125"/>
    <mergeCell ref="U107:U108"/>
    <mergeCell ref="U109:U110"/>
    <mergeCell ref="R114:R115"/>
    <mergeCell ref="Q114:Q115"/>
    <mergeCell ref="R111:R112"/>
    <mergeCell ref="T111:T112"/>
    <mergeCell ref="T114:T115"/>
    <mergeCell ref="S114:S115"/>
    <mergeCell ref="S111:S112"/>
    <mergeCell ref="U114:U115"/>
    <mergeCell ref="V95:V96"/>
    <mergeCell ref="S88:S89"/>
    <mergeCell ref="U103:U105"/>
    <mergeCell ref="T95:T96"/>
    <mergeCell ref="S91:S92"/>
    <mergeCell ref="U91:U92"/>
    <mergeCell ref="T91:T92"/>
    <mergeCell ref="Q95:Q96"/>
    <mergeCell ref="S95:S96"/>
    <mergeCell ref="U95:U96"/>
    <mergeCell ref="Q91:Q92"/>
    <mergeCell ref="W88:W89"/>
    <mergeCell ref="U88:U89"/>
    <mergeCell ref="V88:V89"/>
    <mergeCell ref="W82:W84"/>
    <mergeCell ref="W85:W87"/>
    <mergeCell ref="U82:U84"/>
    <mergeCell ref="V82:V84"/>
    <mergeCell ref="V85:V87"/>
    <mergeCell ref="U85:U87"/>
    <mergeCell ref="W80:W81"/>
    <mergeCell ref="W74:W75"/>
    <mergeCell ref="W69:W70"/>
    <mergeCell ref="U74:U75"/>
    <mergeCell ref="V74:V75"/>
    <mergeCell ref="Q74:Q75"/>
    <mergeCell ref="R91:R92"/>
    <mergeCell ref="Q82:Q84"/>
    <mergeCell ref="T85:T87"/>
    <mergeCell ref="R88:R89"/>
    <mergeCell ref="T88:T89"/>
    <mergeCell ref="R80:R81"/>
    <mergeCell ref="T80:T81"/>
    <mergeCell ref="Q80:Q81"/>
    <mergeCell ref="S82:S84"/>
    <mergeCell ref="Q65:Q66"/>
    <mergeCell ref="S65:S66"/>
    <mergeCell ref="R65:R66"/>
    <mergeCell ref="R69:R70"/>
    <mergeCell ref="S69:S70"/>
    <mergeCell ref="Q69:Q70"/>
    <mergeCell ref="Q62:Q64"/>
    <mergeCell ref="S62:S64"/>
    <mergeCell ref="V62:V64"/>
    <mergeCell ref="W62:W64"/>
    <mergeCell ref="R62:R64"/>
    <mergeCell ref="U62:U64"/>
    <mergeCell ref="T62:T64"/>
    <mergeCell ref="AA60:AA61"/>
    <mergeCell ref="U65:U66"/>
    <mergeCell ref="V65:V66"/>
    <mergeCell ref="U69:U70"/>
    <mergeCell ref="V69:V70"/>
    <mergeCell ref="Z62:Z63"/>
    <mergeCell ref="Y69:Y72"/>
    <mergeCell ref="Z65:Z68"/>
    <mergeCell ref="Y62:Y63"/>
    <mergeCell ref="AA62:AA63"/>
    <mergeCell ref="V57:V58"/>
    <mergeCell ref="W57:W58"/>
    <mergeCell ref="S60:S61"/>
    <mergeCell ref="T57:T58"/>
    <mergeCell ref="V60:V61"/>
    <mergeCell ref="Y5:Y7"/>
    <mergeCell ref="W60:W61"/>
    <mergeCell ref="W55:W56"/>
    <mergeCell ref="AC55:AC58"/>
    <mergeCell ref="Z55:Z58"/>
    <mergeCell ref="AB60:AB61"/>
    <mergeCell ref="Z60:Z61"/>
    <mergeCell ref="AC60:AC61"/>
    <mergeCell ref="AB53:AB54"/>
    <mergeCell ref="Z53:Z54"/>
    <mergeCell ref="P55:P56"/>
    <mergeCell ref="AD5:AD7"/>
    <mergeCell ref="AB5:AB7"/>
    <mergeCell ref="Y50:Y51"/>
    <mergeCell ref="U53:U54"/>
    <mergeCell ref="W53:W54"/>
    <mergeCell ref="U5:U7"/>
    <mergeCell ref="Z5:Z7"/>
    <mergeCell ref="AA5:AA7"/>
    <mergeCell ref="W5:W7"/>
    <mergeCell ref="V50:V51"/>
    <mergeCell ref="W50:W51"/>
    <mergeCell ref="R57:R58"/>
    <mergeCell ref="S55:S56"/>
    <mergeCell ref="R53:R54"/>
    <mergeCell ref="R55:R56"/>
    <mergeCell ref="U50:U51"/>
    <mergeCell ref="V55:V56"/>
    <mergeCell ref="S57:S58"/>
    <mergeCell ref="U57:U58"/>
    <mergeCell ref="Q5:Q7"/>
    <mergeCell ref="R5:R7"/>
    <mergeCell ref="Q55:Q56"/>
    <mergeCell ref="Q53:Q54"/>
    <mergeCell ref="A8:AF8"/>
    <mergeCell ref="A9:A17"/>
    <mergeCell ref="M10:M12"/>
    <mergeCell ref="S5:S7"/>
    <mergeCell ref="T5:T7"/>
    <mergeCell ref="K4:L5"/>
    <mergeCell ref="M4:N4"/>
    <mergeCell ref="N10:N12"/>
    <mergeCell ref="Q57:Q58"/>
    <mergeCell ref="V5:V7"/>
    <mergeCell ref="T55:T56"/>
    <mergeCell ref="U55:U56"/>
    <mergeCell ref="V53:V54"/>
    <mergeCell ref="Q50:Q51"/>
    <mergeCell ref="S50:S51"/>
    <mergeCell ref="S53:S54"/>
    <mergeCell ref="X5:X6"/>
    <mergeCell ref="O167:O168"/>
    <mergeCell ref="P167:P168"/>
    <mergeCell ref="N165:N166"/>
    <mergeCell ref="U147:U148"/>
    <mergeCell ref="V147:V148"/>
    <mergeCell ref="T147:T148"/>
    <mergeCell ref="P147:P148"/>
    <mergeCell ref="Q147:Q148"/>
    <mergeCell ref="R147:R148"/>
    <mergeCell ref="B167:B168"/>
    <mergeCell ref="C167:C168"/>
    <mergeCell ref="E167:E168"/>
    <mergeCell ref="H167:H168"/>
    <mergeCell ref="D167:D168"/>
    <mergeCell ref="F167:F168"/>
    <mergeCell ref="G167:G168"/>
    <mergeCell ref="J167:J168"/>
    <mergeCell ref="K167:K168"/>
    <mergeCell ref="L167:L168"/>
    <mergeCell ref="O4:W4"/>
    <mergeCell ref="Q60:Q61"/>
    <mergeCell ref="P53:P54"/>
    <mergeCell ref="O5:O6"/>
    <mergeCell ref="P5:P7"/>
    <mergeCell ref="B49:AF49"/>
    <mergeCell ref="AE5:AE7"/>
    <mergeCell ref="AF5:AF7"/>
    <mergeCell ref="AC50:AC51"/>
    <mergeCell ref="AC5:AC7"/>
    <mergeCell ref="M167:M168"/>
    <mergeCell ref="N167:N168"/>
    <mergeCell ref="N151:N153"/>
    <mergeCell ref="O151:O153"/>
    <mergeCell ref="P151:P153"/>
    <mergeCell ref="R151:R153"/>
    <mergeCell ref="Q151:Q153"/>
    <mergeCell ref="B165:B166"/>
    <mergeCell ref="C165:C166"/>
    <mergeCell ref="E165:E166"/>
    <mergeCell ref="H165:H166"/>
    <mergeCell ref="D165:D166"/>
    <mergeCell ref="F165:F166"/>
    <mergeCell ref="J165:J166"/>
    <mergeCell ref="K165:K166"/>
    <mergeCell ref="L165:L166"/>
    <mergeCell ref="M165:M166"/>
    <mergeCell ref="E160:E161"/>
    <mergeCell ref="H160:H161"/>
    <mergeCell ref="D160:D161"/>
    <mergeCell ref="F160:F161"/>
    <mergeCell ref="I165:I166"/>
    <mergeCell ref="G165:G166"/>
    <mergeCell ref="N160:N161"/>
    <mergeCell ref="J158:J159"/>
    <mergeCell ref="K158:K159"/>
    <mergeCell ref="L158:L159"/>
    <mergeCell ref="M158:M159"/>
    <mergeCell ref="L160:L161"/>
    <mergeCell ref="M160:M161"/>
    <mergeCell ref="J160:J161"/>
    <mergeCell ref="K160:K161"/>
    <mergeCell ref="B158:B159"/>
    <mergeCell ref="C158:C159"/>
    <mergeCell ref="E158:E159"/>
    <mergeCell ref="H158:H159"/>
    <mergeCell ref="D158:D159"/>
    <mergeCell ref="G158:G159"/>
    <mergeCell ref="F158:F159"/>
    <mergeCell ref="B160:B161"/>
    <mergeCell ref="C160:C161"/>
    <mergeCell ref="N158:N159"/>
    <mergeCell ref="M154:M157"/>
    <mergeCell ref="N154:N157"/>
    <mergeCell ref="B154:B157"/>
    <mergeCell ref="C154:C157"/>
    <mergeCell ref="E154:E157"/>
    <mergeCell ref="H154:H157"/>
    <mergeCell ref="D154:D157"/>
    <mergeCell ref="F154:F157"/>
    <mergeCell ref="G154:G157"/>
    <mergeCell ref="K151:K153"/>
    <mergeCell ref="L151:L153"/>
    <mergeCell ref="M151:M153"/>
    <mergeCell ref="J154:J157"/>
    <mergeCell ref="K154:K157"/>
    <mergeCell ref="L154:L157"/>
    <mergeCell ref="J149:J150"/>
    <mergeCell ref="K149:K150"/>
    <mergeCell ref="B151:B153"/>
    <mergeCell ref="C151:C153"/>
    <mergeCell ref="E151:E153"/>
    <mergeCell ref="H151:H153"/>
    <mergeCell ref="D151:D153"/>
    <mergeCell ref="F151:F153"/>
    <mergeCell ref="G151:G153"/>
    <mergeCell ref="J151:J153"/>
    <mergeCell ref="K147:K148"/>
    <mergeCell ref="O149:O150"/>
    <mergeCell ref="P149:P150"/>
    <mergeCell ref="L149:L150"/>
    <mergeCell ref="M149:M150"/>
    <mergeCell ref="N149:N150"/>
    <mergeCell ref="O147:O148"/>
    <mergeCell ref="B149:B150"/>
    <mergeCell ref="C149:C150"/>
    <mergeCell ref="E149:E150"/>
    <mergeCell ref="H149:H150"/>
    <mergeCell ref="D149:D150"/>
    <mergeCell ref="F149:F150"/>
    <mergeCell ref="G149:G150"/>
    <mergeCell ref="S147:S148"/>
    <mergeCell ref="M142:M144"/>
    <mergeCell ref="N142:N144"/>
    <mergeCell ref="N147:N148"/>
    <mergeCell ref="L147:L148"/>
    <mergeCell ref="M147:M148"/>
    <mergeCell ref="B147:B148"/>
    <mergeCell ref="C147:C148"/>
    <mergeCell ref="E147:E148"/>
    <mergeCell ref="H147:H148"/>
    <mergeCell ref="D147:D148"/>
    <mergeCell ref="F147:F148"/>
    <mergeCell ref="G147:G148"/>
    <mergeCell ref="J147:J148"/>
    <mergeCell ref="B142:B144"/>
    <mergeCell ref="C142:C144"/>
    <mergeCell ref="E142:E144"/>
    <mergeCell ref="H142:H144"/>
    <mergeCell ref="D142:D144"/>
    <mergeCell ref="F142:F144"/>
    <mergeCell ref="G142:G144"/>
    <mergeCell ref="J142:J144"/>
    <mergeCell ref="K142:K144"/>
    <mergeCell ref="L138:L139"/>
    <mergeCell ref="J140:J141"/>
    <mergeCell ref="K140:K141"/>
    <mergeCell ref="L140:L141"/>
    <mergeCell ref="J138:J139"/>
    <mergeCell ref="K138:K139"/>
    <mergeCell ref="L142:L144"/>
    <mergeCell ref="B140:B141"/>
    <mergeCell ref="C140:C141"/>
    <mergeCell ref="E140:E141"/>
    <mergeCell ref="H140:H141"/>
    <mergeCell ref="D140:D141"/>
    <mergeCell ref="F140:F141"/>
    <mergeCell ref="G140:G141"/>
    <mergeCell ref="B138:B139"/>
    <mergeCell ref="C138:C139"/>
    <mergeCell ref="E138:E139"/>
    <mergeCell ref="H138:H139"/>
    <mergeCell ref="F138:F139"/>
    <mergeCell ref="G138:G139"/>
    <mergeCell ref="D138:D139"/>
    <mergeCell ref="K133:K134"/>
    <mergeCell ref="L133:L134"/>
    <mergeCell ref="M133:M134"/>
    <mergeCell ref="J136:J137"/>
    <mergeCell ref="K136:K137"/>
    <mergeCell ref="L136:L137"/>
    <mergeCell ref="M136:M137"/>
    <mergeCell ref="J133:J134"/>
    <mergeCell ref="B133:B134"/>
    <mergeCell ref="C133:C134"/>
    <mergeCell ref="E133:E134"/>
    <mergeCell ref="H133:H134"/>
    <mergeCell ref="F133:F134"/>
    <mergeCell ref="D133:D134"/>
    <mergeCell ref="B136:B137"/>
    <mergeCell ref="C136:C137"/>
    <mergeCell ref="E136:E137"/>
    <mergeCell ref="H136:H137"/>
    <mergeCell ref="D136:D137"/>
    <mergeCell ref="G136:G137"/>
    <mergeCell ref="F136:F137"/>
    <mergeCell ref="AF147:AF148"/>
    <mergeCell ref="X149:X150"/>
    <mergeCell ref="Y149:Y150"/>
    <mergeCell ref="AA149:AA150"/>
    <mergeCell ref="AF149:AF150"/>
    <mergeCell ref="Z149:Z150"/>
    <mergeCell ref="AC147:AC148"/>
    <mergeCell ref="AD147:AD148"/>
    <mergeCell ref="Z147:Z148"/>
    <mergeCell ref="AB147:AB148"/>
    <mergeCell ref="N133:N134"/>
    <mergeCell ref="O142:O144"/>
    <mergeCell ref="N138:N139"/>
    <mergeCell ref="P142:P144"/>
    <mergeCell ref="O133:O134"/>
    <mergeCell ref="P133:P134"/>
    <mergeCell ref="N140:N141"/>
    <mergeCell ref="N136:N137"/>
    <mergeCell ref="O140:O141"/>
    <mergeCell ref="P140:P141"/>
    <mergeCell ref="N130:N131"/>
    <mergeCell ref="Y140:Y141"/>
    <mergeCell ref="M140:M141"/>
    <mergeCell ref="Q140:Q141"/>
    <mergeCell ref="W140:W141"/>
    <mergeCell ref="M138:M139"/>
    <mergeCell ref="Q133:Q134"/>
    <mergeCell ref="S133:S134"/>
    <mergeCell ref="R130:R131"/>
    <mergeCell ref="M130:M131"/>
    <mergeCell ref="B130:B131"/>
    <mergeCell ref="C130:C131"/>
    <mergeCell ref="E130:E131"/>
    <mergeCell ref="H130:H131"/>
    <mergeCell ref="D130:D131"/>
    <mergeCell ref="F130:F131"/>
    <mergeCell ref="G130:G131"/>
    <mergeCell ref="O130:O131"/>
    <mergeCell ref="P130:P131"/>
    <mergeCell ref="U133:U134"/>
    <mergeCell ref="W124:W125"/>
    <mergeCell ref="R133:R134"/>
    <mergeCell ref="T133:T134"/>
    <mergeCell ref="S124:S125"/>
    <mergeCell ref="Q130:Q131"/>
    <mergeCell ref="S130:S131"/>
    <mergeCell ref="U130:U131"/>
    <mergeCell ref="J124:J127"/>
    <mergeCell ref="J130:J131"/>
    <mergeCell ref="K130:K131"/>
    <mergeCell ref="L130:L131"/>
    <mergeCell ref="J121:J122"/>
    <mergeCell ref="K121:K122"/>
    <mergeCell ref="L121:L122"/>
    <mergeCell ref="O121:O122"/>
    <mergeCell ref="B124:B127"/>
    <mergeCell ref="C124:C127"/>
    <mergeCell ref="E124:E127"/>
    <mergeCell ref="H124:H127"/>
    <mergeCell ref="D124:D127"/>
    <mergeCell ref="F124:F127"/>
    <mergeCell ref="G124:G127"/>
    <mergeCell ref="B121:B122"/>
    <mergeCell ref="C121:C122"/>
    <mergeCell ref="E121:E122"/>
    <mergeCell ref="H121:H122"/>
    <mergeCell ref="D121:D122"/>
    <mergeCell ref="F121:F122"/>
    <mergeCell ref="O119:O120"/>
    <mergeCell ref="P121:P122"/>
    <mergeCell ref="R121:R122"/>
    <mergeCell ref="P119:P120"/>
    <mergeCell ref="Q119:Q120"/>
    <mergeCell ref="R119:R120"/>
    <mergeCell ref="Q121:Q122"/>
    <mergeCell ref="L119:L120"/>
    <mergeCell ref="M119:M120"/>
    <mergeCell ref="M121:M122"/>
    <mergeCell ref="N121:N122"/>
    <mergeCell ref="N119:N120"/>
    <mergeCell ref="J119:J120"/>
    <mergeCell ref="K119:K120"/>
    <mergeCell ref="J116:J118"/>
    <mergeCell ref="K116:K118"/>
    <mergeCell ref="B119:B120"/>
    <mergeCell ref="C119:C120"/>
    <mergeCell ref="E119:E120"/>
    <mergeCell ref="H119:H120"/>
    <mergeCell ref="D119:D120"/>
    <mergeCell ref="F119:F120"/>
    <mergeCell ref="N116:N118"/>
    <mergeCell ref="J114:J115"/>
    <mergeCell ref="K114:K115"/>
    <mergeCell ref="L114:L115"/>
    <mergeCell ref="M114:M115"/>
    <mergeCell ref="N114:N115"/>
    <mergeCell ref="B111:B112"/>
    <mergeCell ref="C111:C112"/>
    <mergeCell ref="L116:L118"/>
    <mergeCell ref="M116:M118"/>
    <mergeCell ref="D116:D118"/>
    <mergeCell ref="F116:F118"/>
    <mergeCell ref="B116:B118"/>
    <mergeCell ref="C116:C118"/>
    <mergeCell ref="E116:E118"/>
    <mergeCell ref="J111:J112"/>
    <mergeCell ref="K111:K112"/>
    <mergeCell ref="N111:N112"/>
    <mergeCell ref="B114:B115"/>
    <mergeCell ref="C114:C115"/>
    <mergeCell ref="E114:E115"/>
    <mergeCell ref="H114:H115"/>
    <mergeCell ref="D114:D115"/>
    <mergeCell ref="F114:F115"/>
    <mergeCell ref="G114:G115"/>
    <mergeCell ref="L111:L112"/>
    <mergeCell ref="N109:N110"/>
    <mergeCell ref="O109:O110"/>
    <mergeCell ref="J109:J110"/>
    <mergeCell ref="K109:K110"/>
    <mergeCell ref="L109:L110"/>
    <mergeCell ref="M109:M110"/>
    <mergeCell ref="M111:M112"/>
    <mergeCell ref="B109:B110"/>
    <mergeCell ref="C109:C110"/>
    <mergeCell ref="E109:E110"/>
    <mergeCell ref="H109:H110"/>
    <mergeCell ref="D109:D110"/>
    <mergeCell ref="F109:F110"/>
    <mergeCell ref="G109:G110"/>
    <mergeCell ref="I109:I110"/>
    <mergeCell ref="D111:D112"/>
    <mergeCell ref="B107:B108"/>
    <mergeCell ref="C107:C108"/>
    <mergeCell ref="E107:E108"/>
    <mergeCell ref="H107:H108"/>
    <mergeCell ref="L107:L108"/>
    <mergeCell ref="M107:M108"/>
    <mergeCell ref="N107:N108"/>
    <mergeCell ref="J103:J105"/>
    <mergeCell ref="K103:K105"/>
    <mergeCell ref="L103:L105"/>
    <mergeCell ref="M103:M105"/>
    <mergeCell ref="K107:K108"/>
    <mergeCell ref="J107:J108"/>
    <mergeCell ref="B103:B105"/>
    <mergeCell ref="C103:C105"/>
    <mergeCell ref="E103:E105"/>
    <mergeCell ref="H103:H105"/>
    <mergeCell ref="D103:D105"/>
    <mergeCell ref="F103:F105"/>
    <mergeCell ref="G103:G105"/>
    <mergeCell ref="N101:N102"/>
    <mergeCell ref="B101:B102"/>
    <mergeCell ref="C101:C102"/>
    <mergeCell ref="E101:E102"/>
    <mergeCell ref="H101:H102"/>
    <mergeCell ref="D101:D102"/>
    <mergeCell ref="F101:F102"/>
    <mergeCell ref="G101:G102"/>
    <mergeCell ref="K98:K100"/>
    <mergeCell ref="L98:L100"/>
    <mergeCell ref="M98:M100"/>
    <mergeCell ref="I101:I102"/>
    <mergeCell ref="L101:L102"/>
    <mergeCell ref="M101:M102"/>
    <mergeCell ref="J101:J102"/>
    <mergeCell ref="K101:K102"/>
    <mergeCell ref="J98:J100"/>
    <mergeCell ref="I98:I100"/>
    <mergeCell ref="X98:X100"/>
    <mergeCell ref="O101:O102"/>
    <mergeCell ref="P101:P102"/>
    <mergeCell ref="R101:R102"/>
    <mergeCell ref="X101:X102"/>
    <mergeCell ref="V101:V102"/>
    <mergeCell ref="U101:U102"/>
    <mergeCell ref="W101:W102"/>
    <mergeCell ref="T101:T102"/>
    <mergeCell ref="B98:B100"/>
    <mergeCell ref="C98:C100"/>
    <mergeCell ref="E98:E100"/>
    <mergeCell ref="H98:H100"/>
    <mergeCell ref="D98:D100"/>
    <mergeCell ref="F98:F100"/>
    <mergeCell ref="G98:G100"/>
    <mergeCell ref="N98:N100"/>
    <mergeCell ref="B95:B97"/>
    <mergeCell ref="C95:C97"/>
    <mergeCell ref="E95:E97"/>
    <mergeCell ref="H95:H97"/>
    <mergeCell ref="K95:K97"/>
    <mergeCell ref="D95:D97"/>
    <mergeCell ref="F95:F97"/>
    <mergeCell ref="G95:G97"/>
    <mergeCell ref="I95:I97"/>
    <mergeCell ref="P95:P96"/>
    <mergeCell ref="J91:J92"/>
    <mergeCell ref="K91:K92"/>
    <mergeCell ref="L91:L92"/>
    <mergeCell ref="M91:M92"/>
    <mergeCell ref="L95:L97"/>
    <mergeCell ref="M95:M97"/>
    <mergeCell ref="N95:N97"/>
    <mergeCell ref="N91:N92"/>
    <mergeCell ref="J95:J97"/>
    <mergeCell ref="O88:O89"/>
    <mergeCell ref="P88:P89"/>
    <mergeCell ref="O91:O92"/>
    <mergeCell ref="P91:P92"/>
    <mergeCell ref="Q88:Q89"/>
    <mergeCell ref="B91:B92"/>
    <mergeCell ref="C91:C92"/>
    <mergeCell ref="E91:E92"/>
    <mergeCell ref="H91:H92"/>
    <mergeCell ref="D91:D92"/>
    <mergeCell ref="F91:F92"/>
    <mergeCell ref="G91:G92"/>
    <mergeCell ref="B88:B89"/>
    <mergeCell ref="C88:C89"/>
    <mergeCell ref="N88:N89"/>
    <mergeCell ref="L85:L87"/>
    <mergeCell ref="E88:E89"/>
    <mergeCell ref="H88:H89"/>
    <mergeCell ref="F88:F89"/>
    <mergeCell ref="G88:G89"/>
    <mergeCell ref="J88:J89"/>
    <mergeCell ref="K88:K89"/>
    <mergeCell ref="L88:L89"/>
    <mergeCell ref="M88:M89"/>
    <mergeCell ref="O85:O87"/>
    <mergeCell ref="T82:T84"/>
    <mergeCell ref="P82:P84"/>
    <mergeCell ref="R82:R84"/>
    <mergeCell ref="S85:S87"/>
    <mergeCell ref="P85:P87"/>
    <mergeCell ref="R85:R87"/>
    <mergeCell ref="Q85:Q87"/>
    <mergeCell ref="B85:B87"/>
    <mergeCell ref="C85:C87"/>
    <mergeCell ref="E85:E87"/>
    <mergeCell ref="H85:H87"/>
    <mergeCell ref="D85:D87"/>
    <mergeCell ref="F85:F87"/>
    <mergeCell ref="G85:G87"/>
    <mergeCell ref="J85:J87"/>
    <mergeCell ref="K85:K87"/>
    <mergeCell ref="N82:N84"/>
    <mergeCell ref="O82:O84"/>
    <mergeCell ref="J82:J84"/>
    <mergeCell ref="K82:K84"/>
    <mergeCell ref="L82:L84"/>
    <mergeCell ref="M82:M84"/>
    <mergeCell ref="M85:M87"/>
    <mergeCell ref="N85:N87"/>
    <mergeCell ref="L80:L81"/>
    <mergeCell ref="M80:M81"/>
    <mergeCell ref="N80:N81"/>
    <mergeCell ref="B82:B84"/>
    <mergeCell ref="C82:C84"/>
    <mergeCell ref="E82:E84"/>
    <mergeCell ref="H82:H84"/>
    <mergeCell ref="D82:D84"/>
    <mergeCell ref="F82:F84"/>
    <mergeCell ref="G82:G84"/>
    <mergeCell ref="L76:L77"/>
    <mergeCell ref="M76:M77"/>
    <mergeCell ref="N76:N77"/>
    <mergeCell ref="B80:B81"/>
    <mergeCell ref="C80:C81"/>
    <mergeCell ref="E80:E81"/>
    <mergeCell ref="H80:H81"/>
    <mergeCell ref="G80:G81"/>
    <mergeCell ref="F80:F81"/>
    <mergeCell ref="J80:J81"/>
    <mergeCell ref="B74:B77"/>
    <mergeCell ref="C74:C77"/>
    <mergeCell ref="E74:E77"/>
    <mergeCell ref="H74:H77"/>
    <mergeCell ref="D74:D77"/>
    <mergeCell ref="F74:F77"/>
    <mergeCell ref="G74:G77"/>
    <mergeCell ref="B35:B39"/>
    <mergeCell ref="T69:T70"/>
    <mergeCell ref="B69:B72"/>
    <mergeCell ref="C69:C72"/>
    <mergeCell ref="E69:E72"/>
    <mergeCell ref="H69:H72"/>
    <mergeCell ref="J69:J72"/>
    <mergeCell ref="K69:K72"/>
    <mergeCell ref="L69:L72"/>
    <mergeCell ref="O69:O70"/>
    <mergeCell ref="L63:L64"/>
    <mergeCell ref="M63:M64"/>
    <mergeCell ref="N63:N64"/>
    <mergeCell ref="L60:L61"/>
    <mergeCell ref="M60:M61"/>
    <mergeCell ref="L6:L7"/>
    <mergeCell ref="L18:L19"/>
    <mergeCell ref="M18:M19"/>
    <mergeCell ref="N18:N19"/>
    <mergeCell ref="L10:L12"/>
    <mergeCell ref="G55:G58"/>
    <mergeCell ref="I60:I61"/>
    <mergeCell ref="K60:K61"/>
    <mergeCell ref="B60:B61"/>
    <mergeCell ref="C60:C61"/>
    <mergeCell ref="E60:E61"/>
    <mergeCell ref="H60:H61"/>
    <mergeCell ref="C55:C58"/>
    <mergeCell ref="J6:J7"/>
    <mergeCell ref="J65:J68"/>
    <mergeCell ref="B65:B68"/>
    <mergeCell ref="C65:C68"/>
    <mergeCell ref="E65:E68"/>
    <mergeCell ref="H65:H68"/>
    <mergeCell ref="E50:E52"/>
    <mergeCell ref="H55:H58"/>
    <mergeCell ref="F55:F58"/>
    <mergeCell ref="F50:F52"/>
    <mergeCell ref="I74:I77"/>
    <mergeCell ref="D80:D81"/>
    <mergeCell ref="J62:J64"/>
    <mergeCell ref="K76:K77"/>
    <mergeCell ref="F69:F72"/>
    <mergeCell ref="I65:I68"/>
    <mergeCell ref="G62:G64"/>
    <mergeCell ref="I62:I64"/>
    <mergeCell ref="J74:J77"/>
    <mergeCell ref="K80:K81"/>
    <mergeCell ref="H53:H54"/>
    <mergeCell ref="N50:N52"/>
    <mergeCell ref="K63:K64"/>
    <mergeCell ref="N60:N61"/>
    <mergeCell ref="J55:J58"/>
    <mergeCell ref="J60:J61"/>
    <mergeCell ref="L53:L54"/>
    <mergeCell ref="M53:M54"/>
    <mergeCell ref="N53:N54"/>
    <mergeCell ref="L50:L52"/>
    <mergeCell ref="H50:H52"/>
    <mergeCell ref="J50:J52"/>
    <mergeCell ref="K50:K52"/>
    <mergeCell ref="I50:I52"/>
    <mergeCell ref="G50:G52"/>
    <mergeCell ref="E55:E58"/>
    <mergeCell ref="B53:B54"/>
    <mergeCell ref="C53:C54"/>
    <mergeCell ref="E53:E54"/>
    <mergeCell ref="F53:F54"/>
    <mergeCell ref="D50:D52"/>
    <mergeCell ref="B55:B58"/>
    <mergeCell ref="D55:D58"/>
    <mergeCell ref="B50:B52"/>
    <mergeCell ref="B2:AF2"/>
    <mergeCell ref="E3:J3"/>
    <mergeCell ref="K3:N3"/>
    <mergeCell ref="O3:AF3"/>
    <mergeCell ref="C3:D3"/>
    <mergeCell ref="AF62:AF63"/>
    <mergeCell ref="U60:U61"/>
    <mergeCell ref="E4:F5"/>
    <mergeCell ref="G4:J4"/>
    <mergeCell ref="X4:AF4"/>
    <mergeCell ref="G5:H5"/>
    <mergeCell ref="F6:F7"/>
    <mergeCell ref="G6:G7"/>
    <mergeCell ref="H6:H7"/>
    <mergeCell ref="I6:I7"/>
    <mergeCell ref="D53:D54"/>
    <mergeCell ref="AF53:AF54"/>
    <mergeCell ref="Y55:Y58"/>
    <mergeCell ref="AA55:AA58"/>
    <mergeCell ref="AF55:AF58"/>
    <mergeCell ref="AE55:AE58"/>
    <mergeCell ref="AB55:AB58"/>
    <mergeCell ref="O53:O54"/>
    <mergeCell ref="J53:J54"/>
    <mergeCell ref="K53:K54"/>
    <mergeCell ref="F62:F64"/>
    <mergeCell ref="I91:I92"/>
    <mergeCell ref="I85:I87"/>
    <mergeCell ref="E62:E64"/>
    <mergeCell ref="H62:H64"/>
    <mergeCell ref="I82:I84"/>
    <mergeCell ref="G69:G72"/>
    <mergeCell ref="I69:I72"/>
    <mergeCell ref="F65:F68"/>
    <mergeCell ref="G65:G68"/>
    <mergeCell ref="I80:I81"/>
    <mergeCell ref="I103:I105"/>
    <mergeCell ref="D107:D108"/>
    <mergeCell ref="F107:F108"/>
    <mergeCell ref="G107:G108"/>
    <mergeCell ref="I107:I108"/>
    <mergeCell ref="I88:I89"/>
    <mergeCell ref="D88:D89"/>
    <mergeCell ref="F111:F112"/>
    <mergeCell ref="G111:G112"/>
    <mergeCell ref="I111:I112"/>
    <mergeCell ref="E111:E112"/>
    <mergeCell ref="H111:H112"/>
    <mergeCell ref="I114:I115"/>
    <mergeCell ref="G116:G118"/>
    <mergeCell ref="I116:I118"/>
    <mergeCell ref="I133:I134"/>
    <mergeCell ref="G133:G134"/>
    <mergeCell ref="H116:H118"/>
    <mergeCell ref="I130:I131"/>
    <mergeCell ref="I124:I127"/>
    <mergeCell ref="G119:G120"/>
    <mergeCell ref="G121:G122"/>
    <mergeCell ref="I138:I139"/>
    <mergeCell ref="I140:I141"/>
    <mergeCell ref="I149:I150"/>
    <mergeCell ref="G160:G161"/>
    <mergeCell ref="I160:I161"/>
    <mergeCell ref="I158:I159"/>
    <mergeCell ref="I154:I157"/>
    <mergeCell ref="I147:I148"/>
    <mergeCell ref="I142:I144"/>
    <mergeCell ref="I151:I153"/>
    <mergeCell ref="P80:P81"/>
    <mergeCell ref="P65:P66"/>
    <mergeCell ref="O114:O115"/>
    <mergeCell ref="I93:I94"/>
    <mergeCell ref="O95:O96"/>
    <mergeCell ref="O111:O112"/>
    <mergeCell ref="O103:O105"/>
    <mergeCell ref="P114:P115"/>
    <mergeCell ref="M69:M72"/>
    <mergeCell ref="N69:N72"/>
    <mergeCell ref="I136:I137"/>
    <mergeCell ref="I119:I120"/>
    <mergeCell ref="I121:I122"/>
    <mergeCell ref="AF50:AF51"/>
    <mergeCell ref="P50:P51"/>
    <mergeCell ref="AA53:AA54"/>
    <mergeCell ref="AC53:AC54"/>
    <mergeCell ref="X60:X61"/>
    <mergeCell ref="Y60:Y61"/>
    <mergeCell ref="Y53:Y54"/>
    <mergeCell ref="I167:I168"/>
    <mergeCell ref="C50:C52"/>
    <mergeCell ref="AG50:AG169"/>
    <mergeCell ref="I55:I58"/>
    <mergeCell ref="D60:D61"/>
    <mergeCell ref="F60:F61"/>
    <mergeCell ref="G60:G61"/>
    <mergeCell ref="G53:G54"/>
    <mergeCell ref="I53:I54"/>
    <mergeCell ref="T65:T66"/>
    <mergeCell ref="AF60:AF61"/>
    <mergeCell ref="AG3:AG6"/>
    <mergeCell ref="Y136:Y137"/>
    <mergeCell ref="K65:K68"/>
    <mergeCell ref="L65:L68"/>
    <mergeCell ref="M65:M68"/>
    <mergeCell ref="N65:N68"/>
    <mergeCell ref="AA50:AA51"/>
    <mergeCell ref="O50:O51"/>
    <mergeCell ref="M50:M52"/>
    <mergeCell ref="AD55:AD58"/>
    <mergeCell ref="A114:A115"/>
    <mergeCell ref="A74:A77"/>
    <mergeCell ref="A80:A81"/>
    <mergeCell ref="A82:A84"/>
    <mergeCell ref="A85:A87"/>
    <mergeCell ref="A88:A89"/>
    <mergeCell ref="A91:A92"/>
    <mergeCell ref="A93:A94"/>
    <mergeCell ref="W65:W66"/>
    <mergeCell ref="A151:A153"/>
    <mergeCell ref="A95:A97"/>
    <mergeCell ref="A98:A100"/>
    <mergeCell ref="A101:A102"/>
    <mergeCell ref="A133:A134"/>
    <mergeCell ref="A103:A105"/>
    <mergeCell ref="A107:A108"/>
    <mergeCell ref="A109:A110"/>
    <mergeCell ref="A111:A112"/>
    <mergeCell ref="A116:A118"/>
    <mergeCell ref="A160:A161"/>
    <mergeCell ref="A165:A166"/>
    <mergeCell ref="A167:A168"/>
    <mergeCell ref="A136:A137"/>
    <mergeCell ref="A138:A139"/>
    <mergeCell ref="A140:A141"/>
    <mergeCell ref="A142:A144"/>
    <mergeCell ref="A154:A157"/>
    <mergeCell ref="A158:A159"/>
    <mergeCell ref="A147:A148"/>
    <mergeCell ref="A119:A120"/>
    <mergeCell ref="A121:A122"/>
    <mergeCell ref="A124:A127"/>
    <mergeCell ref="A130:A131"/>
    <mergeCell ref="A149:A150"/>
    <mergeCell ref="T53:T54"/>
    <mergeCell ref="X53:X54"/>
    <mergeCell ref="R50:R51"/>
    <mergeCell ref="T50:T51"/>
    <mergeCell ref="X50:X51"/>
    <mergeCell ref="X62:X63"/>
    <mergeCell ref="O74:O75"/>
    <mergeCell ref="P74:P75"/>
    <mergeCell ref="X55:X58"/>
    <mergeCell ref="AE62:AE63"/>
    <mergeCell ref="AD62:AD63"/>
    <mergeCell ref="X65:X68"/>
    <mergeCell ref="Y65:Y68"/>
    <mergeCell ref="AC62:AC63"/>
    <mergeCell ref="AC65:AC68"/>
    <mergeCell ref="AB62:AB63"/>
    <mergeCell ref="AB65:AB68"/>
    <mergeCell ref="X80:X81"/>
    <mergeCell ref="Y80:Y81"/>
    <mergeCell ref="R74:R75"/>
    <mergeCell ref="T74:T75"/>
    <mergeCell ref="S80:S81"/>
    <mergeCell ref="U80:U81"/>
    <mergeCell ref="V80:V81"/>
    <mergeCell ref="X74:X77"/>
    <mergeCell ref="Y74:Y77"/>
    <mergeCell ref="S74:S75"/>
    <mergeCell ref="AF88:AF89"/>
    <mergeCell ref="AF65:AF68"/>
    <mergeCell ref="AA65:AA68"/>
    <mergeCell ref="AD85:AD86"/>
    <mergeCell ref="AD82:AD83"/>
    <mergeCell ref="AF80:AF81"/>
    <mergeCell ref="AA80:AA81"/>
    <mergeCell ref="AF74:AF77"/>
    <mergeCell ref="AB88:AB89"/>
    <mergeCell ref="AF82:AF83"/>
    <mergeCell ref="AC82:AC83"/>
    <mergeCell ref="Y85:Y86"/>
    <mergeCell ref="AA85:AA86"/>
    <mergeCell ref="AF85:AF86"/>
    <mergeCell ref="Y82:Y83"/>
    <mergeCell ref="AE82:AE83"/>
    <mergeCell ref="AE85:AE86"/>
    <mergeCell ref="AC85:AC86"/>
    <mergeCell ref="AB82:AB83"/>
    <mergeCell ref="AB85:AB86"/>
    <mergeCell ref="X91:X92"/>
    <mergeCell ref="Y91:Y92"/>
    <mergeCell ref="AA91:AA92"/>
    <mergeCell ref="AA82:AA83"/>
    <mergeCell ref="X85:X86"/>
    <mergeCell ref="X82:X83"/>
    <mergeCell ref="AF91:AF92"/>
    <mergeCell ref="AE91:AE92"/>
    <mergeCell ref="Z91:Z92"/>
    <mergeCell ref="AD91:AD92"/>
    <mergeCell ref="AC91:AC92"/>
    <mergeCell ref="AB91:AB92"/>
    <mergeCell ref="Y107:Y108"/>
    <mergeCell ref="AA101:AA102"/>
    <mergeCell ref="AB101:AB102"/>
    <mergeCell ref="Y103:Y105"/>
    <mergeCell ref="Z107:Z108"/>
    <mergeCell ref="AA103:AA105"/>
    <mergeCell ref="AA107:AA108"/>
    <mergeCell ref="AB107:AB108"/>
    <mergeCell ref="Z103:Z105"/>
    <mergeCell ref="Y101:Y102"/>
    <mergeCell ref="AD107:AD108"/>
    <mergeCell ref="AF109:AF110"/>
    <mergeCell ref="AF103:AF105"/>
    <mergeCell ref="AE107:AE108"/>
    <mergeCell ref="AE109:AE110"/>
    <mergeCell ref="AC103:AC105"/>
    <mergeCell ref="AB103:AB105"/>
    <mergeCell ref="AE121:AE122"/>
    <mergeCell ref="AB124:AB127"/>
    <mergeCell ref="AD124:AD127"/>
    <mergeCell ref="AB111:AB112"/>
    <mergeCell ref="AD111:AD112"/>
    <mergeCell ref="AC116:AC117"/>
    <mergeCell ref="AE114:AE115"/>
    <mergeCell ref="AB119:AB120"/>
    <mergeCell ref="AC121:AC122"/>
    <mergeCell ref="AC124:AC127"/>
    <mergeCell ref="P103:P105"/>
    <mergeCell ref="R103:R105"/>
    <mergeCell ref="T103:T105"/>
    <mergeCell ref="X103:X105"/>
    <mergeCell ref="W103:W105"/>
    <mergeCell ref="V103:V105"/>
    <mergeCell ref="P111:P112"/>
    <mergeCell ref="X107:X108"/>
    <mergeCell ref="V107:V108"/>
    <mergeCell ref="X111:X112"/>
    <mergeCell ref="Q111:Q112"/>
    <mergeCell ref="X109:X110"/>
    <mergeCell ref="R107:R108"/>
    <mergeCell ref="T107:T108"/>
    <mergeCell ref="Q107:Q108"/>
    <mergeCell ref="S107:S108"/>
    <mergeCell ref="T109:T110"/>
    <mergeCell ref="U111:U112"/>
    <mergeCell ref="AC111:AC112"/>
    <mergeCell ref="Y111:Y112"/>
    <mergeCell ref="V109:V110"/>
    <mergeCell ref="W109:W110"/>
    <mergeCell ref="AA111:AA112"/>
    <mergeCell ref="V111:V112"/>
    <mergeCell ref="AB109:AB110"/>
    <mergeCell ref="Y109:Y110"/>
    <mergeCell ref="Z111:Z112"/>
    <mergeCell ref="Z109:Z110"/>
    <mergeCell ref="B93:B94"/>
    <mergeCell ref="C93:C94"/>
    <mergeCell ref="G93:G94"/>
    <mergeCell ref="H93:H94"/>
    <mergeCell ref="D93:D94"/>
    <mergeCell ref="E93:E94"/>
    <mergeCell ref="F93:F94"/>
    <mergeCell ref="O116:O118"/>
    <mergeCell ref="P116:P118"/>
    <mergeCell ref="R116:R118"/>
    <mergeCell ref="T116:T118"/>
    <mergeCell ref="Q116:Q118"/>
    <mergeCell ref="S116:S118"/>
    <mergeCell ref="AF116:AF117"/>
    <mergeCell ref="X114:X115"/>
    <mergeCell ref="Y114:Y115"/>
    <mergeCell ref="Z116:Z117"/>
    <mergeCell ref="AA116:AA117"/>
    <mergeCell ref="AA114:AA115"/>
    <mergeCell ref="AB114:AB115"/>
    <mergeCell ref="AB116:AB117"/>
    <mergeCell ref="X119:X120"/>
    <mergeCell ref="AD119:AD120"/>
    <mergeCell ref="X116:X117"/>
    <mergeCell ref="Y116:Y117"/>
    <mergeCell ref="Z119:Z120"/>
    <mergeCell ref="Y119:Y120"/>
    <mergeCell ref="X142:X143"/>
    <mergeCell ref="X133:X134"/>
    <mergeCell ref="AF119:AF120"/>
    <mergeCell ref="X121:X122"/>
    <mergeCell ref="Y121:Y122"/>
    <mergeCell ref="AA121:AA122"/>
    <mergeCell ref="AF121:AF122"/>
    <mergeCell ref="AC119:AC120"/>
    <mergeCell ref="Z121:Z122"/>
    <mergeCell ref="AD121:AD122"/>
    <mergeCell ref="X140:X141"/>
    <mergeCell ref="AC138:AC139"/>
    <mergeCell ref="AC140:AC141"/>
    <mergeCell ref="AF140:AF141"/>
    <mergeCell ref="Z140:Z141"/>
    <mergeCell ref="AE138:AE139"/>
    <mergeCell ref="AD138:AD139"/>
    <mergeCell ref="AB138:AB139"/>
    <mergeCell ref="Z138:Z139"/>
    <mergeCell ref="AE140:AE141"/>
    <mergeCell ref="AA142:AA143"/>
    <mergeCell ref="AF124:AF127"/>
    <mergeCell ref="X130:X131"/>
    <mergeCell ref="Y130:Y131"/>
    <mergeCell ref="AA130:AA131"/>
    <mergeCell ref="AF130:AF131"/>
    <mergeCell ref="Y124:Y127"/>
    <mergeCell ref="X124:X127"/>
    <mergeCell ref="AF138:AF139"/>
    <mergeCell ref="Y142:Y143"/>
    <mergeCell ref="AE124:AE127"/>
    <mergeCell ref="AF151:AF152"/>
    <mergeCell ref="O154:O155"/>
    <mergeCell ref="P154:P155"/>
    <mergeCell ref="R154:R155"/>
    <mergeCell ref="T154:T155"/>
    <mergeCell ref="X154:X157"/>
    <mergeCell ref="Y154:Y157"/>
    <mergeCell ref="AC154:AC157"/>
    <mergeCell ref="R142:R144"/>
    <mergeCell ref="X167:X168"/>
    <mergeCell ref="Y167:Y168"/>
    <mergeCell ref="AA154:AA157"/>
    <mergeCell ref="O160:O161"/>
    <mergeCell ref="P160:P161"/>
    <mergeCell ref="R160:R161"/>
    <mergeCell ref="T160:T161"/>
    <mergeCell ref="X158:X159"/>
    <mergeCell ref="Y158:Y159"/>
    <mergeCell ref="AA158:AA159"/>
    <mergeCell ref="R60:R61"/>
    <mergeCell ref="T60:T61"/>
    <mergeCell ref="AA69:AA72"/>
    <mergeCell ref="Y165:Y166"/>
    <mergeCell ref="AA165:AA166"/>
    <mergeCell ref="AA88:AA89"/>
    <mergeCell ref="AA140:AA141"/>
    <mergeCell ref="AA136:AA137"/>
    <mergeCell ref="Y138:Y139"/>
    <mergeCell ref="Y133:Y134"/>
    <mergeCell ref="O65:O66"/>
    <mergeCell ref="P60:P61"/>
    <mergeCell ref="P69:P70"/>
    <mergeCell ref="O57:O58"/>
    <mergeCell ref="O62:O64"/>
    <mergeCell ref="P62:P64"/>
    <mergeCell ref="P57:P58"/>
    <mergeCell ref="A3:A7"/>
    <mergeCell ref="B3:B7"/>
    <mergeCell ref="C4:C7"/>
    <mergeCell ref="D4:D7"/>
    <mergeCell ref="E6:E7"/>
    <mergeCell ref="O55:O56"/>
    <mergeCell ref="A50:A52"/>
    <mergeCell ref="A53:A54"/>
    <mergeCell ref="B9:B17"/>
    <mergeCell ref="C9:C17"/>
    <mergeCell ref="D9:D17"/>
    <mergeCell ref="E9:E17"/>
    <mergeCell ref="K10:K12"/>
    <mergeCell ref="A18:A26"/>
    <mergeCell ref="A55:A58"/>
    <mergeCell ref="I5:J5"/>
    <mergeCell ref="O60:O61"/>
    <mergeCell ref="J9:J17"/>
    <mergeCell ref="I9:I17"/>
    <mergeCell ref="H9:H17"/>
    <mergeCell ref="B18:B26"/>
    <mergeCell ref="J18:J26"/>
    <mergeCell ref="I18:I26"/>
    <mergeCell ref="A60:A61"/>
    <mergeCell ref="A62:A64"/>
    <mergeCell ref="A65:A68"/>
    <mergeCell ref="A69:A72"/>
    <mergeCell ref="D65:D68"/>
    <mergeCell ref="B62:B64"/>
    <mergeCell ref="C62:C64"/>
    <mergeCell ref="D69:D72"/>
    <mergeCell ref="D62:D64"/>
    <mergeCell ref="W167:W168"/>
    <mergeCell ref="Z167:Z168"/>
    <mergeCell ref="AB167:AB168"/>
    <mergeCell ref="O80:O81"/>
    <mergeCell ref="AA133:AA134"/>
    <mergeCell ref="X151:X152"/>
    <mergeCell ref="Y151:Y152"/>
    <mergeCell ref="AA167:AA168"/>
    <mergeCell ref="X160:X161"/>
    <mergeCell ref="Y160:Y161"/>
    <mergeCell ref="AD167:AD168"/>
    <mergeCell ref="AF69:AF72"/>
    <mergeCell ref="AA160:AA161"/>
    <mergeCell ref="AF160:AF161"/>
    <mergeCell ref="AC165:AC166"/>
    <mergeCell ref="AC167:AC168"/>
    <mergeCell ref="AF165:AF166"/>
    <mergeCell ref="AF167:AF168"/>
    <mergeCell ref="AF154:AF157"/>
    <mergeCell ref="AF158:AF159"/>
    <mergeCell ref="O165:O166"/>
    <mergeCell ref="O124:O125"/>
    <mergeCell ref="P124:P125"/>
    <mergeCell ref="AA151:AA152"/>
    <mergeCell ref="AA138:AA139"/>
    <mergeCell ref="P165:P166"/>
    <mergeCell ref="T165:T166"/>
    <mergeCell ref="X165:X166"/>
    <mergeCell ref="S154:S155"/>
    <mergeCell ref="V130:V131"/>
    <mergeCell ref="X69:X72"/>
    <mergeCell ref="K124:K127"/>
    <mergeCell ref="L124:L127"/>
    <mergeCell ref="M124:M127"/>
    <mergeCell ref="N124:N127"/>
    <mergeCell ref="R124:R125"/>
    <mergeCell ref="S121:S122"/>
    <mergeCell ref="U121:U122"/>
    <mergeCell ref="V121:V122"/>
    <mergeCell ref="T121:T122"/>
    <mergeCell ref="F9:F17"/>
    <mergeCell ref="G9:G17"/>
    <mergeCell ref="AG9:AG17"/>
    <mergeCell ref="H18:H26"/>
    <mergeCell ref="G18:G26"/>
    <mergeCell ref="F18:F26"/>
    <mergeCell ref="K18:K19"/>
    <mergeCell ref="O18:O19"/>
    <mergeCell ref="AG18:AG26"/>
    <mergeCell ref="O10:O12"/>
    <mergeCell ref="E18:E26"/>
    <mergeCell ref="D18:D26"/>
    <mergeCell ref="C18:C26"/>
    <mergeCell ref="A27:A34"/>
    <mergeCell ref="E27:E34"/>
    <mergeCell ref="D27:D34"/>
    <mergeCell ref="C27:C34"/>
    <mergeCell ref="B27:B34"/>
    <mergeCell ref="J27:J34"/>
    <mergeCell ref="I27:I34"/>
    <mergeCell ref="H27:H34"/>
    <mergeCell ref="AG27:AG34"/>
    <mergeCell ref="G27:G34"/>
    <mergeCell ref="F27:F34"/>
    <mergeCell ref="A35:A39"/>
    <mergeCell ref="J35:J39"/>
    <mergeCell ref="I35:I39"/>
    <mergeCell ref="H35:H39"/>
    <mergeCell ref="G35:G39"/>
    <mergeCell ref="F35:F39"/>
    <mergeCell ref="E35:E39"/>
    <mergeCell ref="D35:D39"/>
    <mergeCell ref="V41:W48"/>
    <mergeCell ref="AE41:AF48"/>
    <mergeCell ref="AG35:AG39"/>
    <mergeCell ref="C35:C39"/>
    <mergeCell ref="O35:O36"/>
    <mergeCell ref="K35:K36"/>
    <mergeCell ref="N35:N36"/>
    <mergeCell ref="M35:M36"/>
    <mergeCell ref="L35:L36"/>
    <mergeCell ref="A41:O48"/>
    <mergeCell ref="W130:W131"/>
    <mergeCell ref="Q142:Q144"/>
    <mergeCell ref="S142:S144"/>
    <mergeCell ref="U142:U144"/>
    <mergeCell ref="V142:V144"/>
    <mergeCell ref="W142:W144"/>
    <mergeCell ref="W133:W134"/>
    <mergeCell ref="R140:R141"/>
    <mergeCell ref="T140:T141"/>
    <mergeCell ref="Q160:Q161"/>
    <mergeCell ref="AG41:AG48"/>
    <mergeCell ref="AE50:AE51"/>
    <mergeCell ref="AD50:AD51"/>
    <mergeCell ref="AB50:AB51"/>
    <mergeCell ref="Z50:Z51"/>
    <mergeCell ref="AE53:AE54"/>
    <mergeCell ref="AD53:AD54"/>
    <mergeCell ref="AE60:AE61"/>
    <mergeCell ref="AD60:AD61"/>
    <mergeCell ref="AE69:AE72"/>
    <mergeCell ref="AD69:AD72"/>
    <mergeCell ref="AB69:AB72"/>
    <mergeCell ref="Z69:Z72"/>
    <mergeCell ref="AC69:AC72"/>
    <mergeCell ref="AE74:AE77"/>
    <mergeCell ref="AD74:AD77"/>
    <mergeCell ref="AB74:AB77"/>
    <mergeCell ref="Z74:Z77"/>
    <mergeCell ref="AA74:AA77"/>
    <mergeCell ref="AE133:AE134"/>
    <mergeCell ref="AD133:AD134"/>
    <mergeCell ref="AE136:AE137"/>
    <mergeCell ref="AD136:AD137"/>
    <mergeCell ref="AD140:AD141"/>
    <mergeCell ref="AB140:AB141"/>
    <mergeCell ref="AB142:AB143"/>
    <mergeCell ref="AC142:AC143"/>
    <mergeCell ref="AD142:AD143"/>
    <mergeCell ref="S151:S153"/>
    <mergeCell ref="W151:W153"/>
    <mergeCell ref="V151:V153"/>
    <mergeCell ref="U151:U153"/>
    <mergeCell ref="AE154:AE157"/>
    <mergeCell ref="AD154:AD157"/>
    <mergeCell ref="AB154:AB157"/>
    <mergeCell ref="Z154:Z157"/>
    <mergeCell ref="AE158:AE159"/>
    <mergeCell ref="AD158:AD159"/>
    <mergeCell ref="AB158:AB159"/>
    <mergeCell ref="Z158:Z159"/>
    <mergeCell ref="AC158:AC159"/>
    <mergeCell ref="W160:W161"/>
    <mergeCell ref="V160:V161"/>
    <mergeCell ref="U160:U161"/>
    <mergeCell ref="S160:S161"/>
    <mergeCell ref="S165:S166"/>
    <mergeCell ref="AE165:AE166"/>
    <mergeCell ref="AD165:AD166"/>
    <mergeCell ref="AB165:AB166"/>
    <mergeCell ref="Z165:Z166"/>
    <mergeCell ref="AG170:AG176"/>
    <mergeCell ref="A177:AG177"/>
    <mergeCell ref="K189:K193"/>
    <mergeCell ref="N189:N193"/>
    <mergeCell ref="M189:M193"/>
    <mergeCell ref="L189:L193"/>
    <mergeCell ref="A170:O176"/>
    <mergeCell ref="A178:A183"/>
    <mergeCell ref="B178:B183"/>
    <mergeCell ref="C178:C183"/>
  </mergeCells>
  <printOptions/>
  <pageMargins left="0.7480314960629921" right="0.7480314960629921" top="0.984251968503937" bottom="0.984251968503937" header="0.5118110236220472" footer="0.5118110236220472"/>
  <pageSetup firstPageNumber="30" useFirstPageNumber="1" fitToHeight="0" fitToWidth="1" horizontalDpi="600" verticalDpi="600" orientation="landscape" paperSize="8" scale="45" r:id="rId3"/>
  <headerFooter alignWithMargins="0">
    <oddFooter>&amp;R&amp;P</oddFooter>
  </headerFooter>
  <rowBreaks count="2" manualBreakCount="2">
    <brk id="120" max="33" man="1"/>
    <brk id="709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2017-09-14T06:28:21Z</cp:lastPrinted>
  <dcterms:created xsi:type="dcterms:W3CDTF">2006-09-16T00:00:00Z</dcterms:created>
  <dcterms:modified xsi:type="dcterms:W3CDTF">2017-09-21T06:50:21Z</dcterms:modified>
  <cp:category/>
  <cp:version/>
  <cp:contentType/>
  <cp:contentStatus/>
</cp:coreProperties>
</file>