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00" windowHeight="5475" activeTab="0"/>
  </bookViews>
  <sheets>
    <sheet name="субсидия" sheetId="1" r:id="rId1"/>
    <sheet name="СВОД" sheetId="2" state="hidden" r:id="rId2"/>
  </sheets>
  <definedNames>
    <definedName name="_xlnm._FilterDatabase" localSheetId="1" hidden="1">'СВОД'!$B$10:$C$131</definedName>
    <definedName name="_xlnm._FilterDatabase" localSheetId="0" hidden="1">'субсидия'!$A$3:$IV$3</definedName>
    <definedName name="_xlnm.Print_Area" localSheetId="0">'субсидия'!$A$1:$O$6</definedName>
  </definedNames>
  <calcPr fullCalcOnLoad="1"/>
</workbook>
</file>

<file path=xl/comments1.xml><?xml version="1.0" encoding="utf-8"?>
<comments xmlns="http://schemas.openxmlformats.org/spreadsheetml/2006/main">
  <authors>
    <author>Хохлаткина Юлия Викторовна</author>
  </authors>
  <commentList>
    <comment ref="G812" authorId="0">
      <text>
        <r>
          <rPr>
            <b/>
            <sz val="9"/>
            <rFont val="Tahoma"/>
            <family val="2"/>
          </rPr>
          <t>Хохлаткина Юлия Викторовна: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<sst xmlns="http://schemas.openxmlformats.org/spreadsheetml/2006/main" count="6628" uniqueCount="987">
  <si>
    <t>№ п/п</t>
  </si>
  <si>
    <t xml:space="preserve">Характер работ </t>
  </si>
  <si>
    <t>Наименование направления расходования средств, наименование объектов</t>
  </si>
  <si>
    <t>в том числе за счет</t>
  </si>
  <si>
    <t xml:space="preserve">Мощность по проектно-сметной документации, м2 </t>
  </si>
  <si>
    <t>субсидии
(руб.)</t>
  </si>
  <si>
    <t>Стоимость в ценах соответствующих лет* 
(руб.)</t>
  </si>
  <si>
    <t>бюджета городского округа (городского (сельского) поселения) 
(руб.)</t>
  </si>
  <si>
    <t>Плановое значение целевого показателя результативности использования субсидий - увеличение площади поверхности автомобильных дорог и искусственных сооружений на них и (или) дворовых территорий многоквартирных домов, проездов к дворовым территориям многоквартирных домов, приведенных в нормативное состояние, с использованием  субсидии и средств бюджета муниципального образования 
(м 2)</t>
  </si>
  <si>
    <t>с. Фаустово, ул. Новая слободка</t>
  </si>
  <si>
    <t>с.Ашитково, ул. Климовка</t>
  </si>
  <si>
    <t>д.Городище</t>
  </si>
  <si>
    <t>ремонт</t>
  </si>
  <si>
    <t>Наименование муниципалитета</t>
  </si>
  <si>
    <t>Наименование Поселения</t>
  </si>
  <si>
    <t>Воскреенкий мр</t>
  </si>
  <si>
    <t xml:space="preserve"> ул.Лопатинская</t>
  </si>
  <si>
    <t>ул.Маяковского</t>
  </si>
  <si>
    <t>ул.Стрельцова</t>
  </si>
  <si>
    <t xml:space="preserve"> ул.Титова</t>
  </si>
  <si>
    <t>гп Воскресенск</t>
  </si>
  <si>
    <t>ул. Академическая</t>
  </si>
  <si>
    <t>ул. Гражданская</t>
  </si>
  <si>
    <t>ул. Красноармейская</t>
  </si>
  <si>
    <t>ул. Кирова</t>
  </si>
  <si>
    <t>ул Московская</t>
  </si>
  <si>
    <t>ул. Ключевая</t>
  </si>
  <si>
    <t>Волоколамский мр</t>
  </si>
  <si>
    <t>гп Волоколамск</t>
  </si>
  <si>
    <t>а/д. Ассаурово-Хлыбы</t>
  </si>
  <si>
    <t>д. Турбичево</t>
  </si>
  <si>
    <t>д. Хвостово</t>
  </si>
  <si>
    <t>д. Беклемишево</t>
  </si>
  <si>
    <t>д. Сурмино</t>
  </si>
  <si>
    <t xml:space="preserve">д. Насадкино </t>
  </si>
  <si>
    <t>Дмитровский мр</t>
  </si>
  <si>
    <t>г. Дмитров, ул. Маркова</t>
  </si>
  <si>
    <t>г. Дмитров, ул. Оборонная</t>
  </si>
  <si>
    <t>г. Дмитров, ул. Сенная</t>
  </si>
  <si>
    <t>г. Дмитров, ул. Подъячева</t>
  </si>
  <si>
    <t>г. Дмитров, мкр. Молодежный</t>
  </si>
  <si>
    <t>г. Дмитров ул. Большая (участок 2)</t>
  </si>
  <si>
    <t>г. Дмитров ул. Технологическая</t>
  </si>
  <si>
    <t>г.Дмитров, улица №1</t>
  </si>
  <si>
    <t>г. Дмитров, ул. Трансформаторная (участок 1)</t>
  </si>
  <si>
    <t xml:space="preserve">г. Дмитров, ул. Почтовая </t>
  </si>
  <si>
    <t>г. Дмитров, ул. Школьная</t>
  </si>
  <si>
    <t>г. Дмитров,  5-й Речной переулок</t>
  </si>
  <si>
    <t>г. Дмитров,  Дорожный проезд</t>
  </si>
  <si>
    <t>г. Дмитров,  ул. Веретенникова</t>
  </si>
  <si>
    <t>г. Дмитров, Фабричный переулок</t>
  </si>
  <si>
    <t>г. Дмитров, Большевистский переулок</t>
  </si>
  <si>
    <t>г. Дмитров, Школьная ДЗФС</t>
  </si>
  <si>
    <t xml:space="preserve">г. Дмитров, от ул. Оборонная до теннисных кортов </t>
  </si>
  <si>
    <t>гп Дмитров</t>
  </si>
  <si>
    <t>п. Деденево, ул. Пионерская</t>
  </si>
  <si>
    <t>п. Деденево, 2-й Московский переулок</t>
  </si>
  <si>
    <t>п. Деденево, Ул. Заречная</t>
  </si>
  <si>
    <t>п. Деденево, ул. Комсомольская</t>
  </si>
  <si>
    <t>дер. Горки</t>
  </si>
  <si>
    <t>п. Деденево, ул. Горный тупик</t>
  </si>
  <si>
    <t>п. Деденево, ул.Прудовая</t>
  </si>
  <si>
    <t>п. Деденево, ул. Горная</t>
  </si>
  <si>
    <t>п. Деденево, Комсомольский переулок</t>
  </si>
  <si>
    <t>п. Деденево, ул. Линейная</t>
  </si>
  <si>
    <t>д. Варварино</t>
  </si>
  <si>
    <t>гп Деденево</t>
  </si>
  <si>
    <t>п. ОПХ Ермолино ,ул.Центральная</t>
  </si>
  <si>
    <t xml:space="preserve">п.Икша ,  ул. Рабочая </t>
  </si>
  <si>
    <t>п.Икша ,  ул. Школьная</t>
  </si>
  <si>
    <t>п Икша, ул. Технологическая</t>
  </si>
  <si>
    <t>гп Икша</t>
  </si>
  <si>
    <t>г. п.Некрасовский, ул. Льва Толстого</t>
  </si>
  <si>
    <t>1.490,00</t>
  </si>
  <si>
    <t>гп Некрасовский</t>
  </si>
  <si>
    <t>г. Яхрома, ул. Большевистская (у котельной)</t>
  </si>
  <si>
    <t xml:space="preserve">г. Яхрома, ул. Большевистская вдоль д. 4 до д. 21 </t>
  </si>
  <si>
    <t xml:space="preserve">г. Яхрома, ул. Перемиловская </t>
  </si>
  <si>
    <t xml:space="preserve">г. Яхрома, Ново-Суровцовский проезд </t>
  </si>
  <si>
    <t xml:space="preserve">подъездная дорога к д. Елизаветино </t>
  </si>
  <si>
    <t>г. Яхрома, ул. Ленина к 17</t>
  </si>
  <si>
    <t xml:space="preserve">г. Яхрома, ул.  Пионерская </t>
  </si>
  <si>
    <t xml:space="preserve">г. Яхрома, ул. Семешинская  </t>
  </si>
  <si>
    <t xml:space="preserve">г. Яхрома, ул. Ново-Семешинская </t>
  </si>
  <si>
    <t xml:space="preserve">г. Яхрома у. Бусалова </t>
  </si>
  <si>
    <t>г. Яхрома, ул. Ленина, к д.27</t>
  </si>
  <si>
    <t xml:space="preserve">г. Яхрома, ул. Ленина, д.  41 - 38 </t>
  </si>
  <si>
    <t>г. Яхрома, Ул. Ленина к д/с №31</t>
  </si>
  <si>
    <t>г. Яхрома, ул. Семешинская, к школе №3</t>
  </si>
  <si>
    <t>г. Яхрома, ул.  Спортивная</t>
  </si>
  <si>
    <t xml:space="preserve">г. п. Яхрома подъезд к д. Яковлево </t>
  </si>
  <si>
    <t>г.Яхрома ул. Садовая</t>
  </si>
  <si>
    <t>гп Яхрома</t>
  </si>
  <si>
    <t xml:space="preserve">ремонт автомобильной дороги общего пользования , г. Зарайск, ул. Голубкиной </t>
  </si>
  <si>
    <t xml:space="preserve">ремонт автомобильной дороги общего пользования , г. Зарайск, ул. Достоевского  </t>
  </si>
  <si>
    <t>ремонт автомобильной дороги общего пользования г. Зарайск ул. Каменева</t>
  </si>
  <si>
    <t xml:space="preserve">ремонт автомобильной дороги общего пользования , г. Зарайск, ул. Колхозная  </t>
  </si>
  <si>
    <t>ремонт автомобильной дороги общего пользования  г. Зарайск, ул. Красноармейская</t>
  </si>
  <si>
    <t xml:space="preserve">ремонт автомобильной дороги общего пользования , г. Зарайск, ул. Новая  </t>
  </si>
  <si>
    <t>ремонт автомобильной дороги общего пользования г. Зарайск, ул. Свободы</t>
  </si>
  <si>
    <t xml:space="preserve">ремонт автомобильной дороги общего пользования , г. Зарайск, ул. Спартака  </t>
  </si>
  <si>
    <t>Зарайский мр</t>
  </si>
  <si>
    <t>г.п. Снегири ул. Докучаева</t>
  </si>
  <si>
    <t>г.п. Снегири ул. Тургенева</t>
  </si>
  <si>
    <t>г.п. Истра, ул. 2-я Железнодорожная</t>
  </si>
  <si>
    <t>г.п. Истра Железнодорожный проезд</t>
  </si>
  <si>
    <t>г.п. Дедовск п. Речфлот</t>
  </si>
  <si>
    <t>г.п. Дедовск, ул. Угловая</t>
  </si>
  <si>
    <t>г.п. Дедовск, проезд АВТ 7</t>
  </si>
  <si>
    <t>г.п. Дедовск, от поворота к Дедовской школе-интернату до д.о. "Лесная поляна"</t>
  </si>
  <si>
    <t>г.п. Дедовск, ул.2-я Труда</t>
  </si>
  <si>
    <t>г.п. Дедовск, ул. Лесная</t>
  </si>
  <si>
    <t>с.п. Букаревское п. Октябрьский ул. Гагарина</t>
  </si>
  <si>
    <t>с.п. Букаревское п. Красный ул. Кооперативная</t>
  </si>
  <si>
    <t>с.п. Букаревское п. Красный ул. Первомайская</t>
  </si>
  <si>
    <t>с.п. Букаревское п. Красный ул. Московская</t>
  </si>
  <si>
    <t>с.п. Костровское д. Меры</t>
  </si>
  <si>
    <t>с.п. Новопетровское д. Устиново</t>
  </si>
  <si>
    <t>Истринский мр</t>
  </si>
  <si>
    <t>с. Воздвиженское Цантральная дорога</t>
  </si>
  <si>
    <t>с. Воздвиженское ул. Советская</t>
  </si>
  <si>
    <t>д. Гологузово</t>
  </si>
  <si>
    <t>д. Воронино</t>
  </si>
  <si>
    <t>д. Слобода</t>
  </si>
  <si>
    <t>д. Новощапово</t>
  </si>
  <si>
    <t>Клинский мр</t>
  </si>
  <si>
    <t>г.Клин Бородинский проезд</t>
  </si>
  <si>
    <t xml:space="preserve"> г. Клин ул.Островского</t>
  </si>
  <si>
    <t>г. Клин ул. Чернышевского</t>
  </si>
  <si>
    <t>г. Клин ул. 23 Октября</t>
  </si>
  <si>
    <t>г. Клин п. Чайковского</t>
  </si>
  <si>
    <t>г.. Клин ул. 3-я Окружная</t>
  </si>
  <si>
    <t>г.. Клин ул. Калинина</t>
  </si>
  <si>
    <t>г. Клин пр. Котовского</t>
  </si>
  <si>
    <t>г. Клин ул. Мечникова</t>
  </si>
  <si>
    <t>г. Клин пер. Сосновский</t>
  </si>
  <si>
    <t>г. Клин ул. Красная Слободка</t>
  </si>
  <si>
    <t>г. Клин ул. Большая Октябрьская</t>
  </si>
  <si>
    <t>г. Клин ул. Дурыманова-2</t>
  </si>
  <si>
    <t>г. Клин ул. 50 лет Октября</t>
  </si>
  <si>
    <t>г. Клин пер. Ключевой</t>
  </si>
  <si>
    <t>г. Клин ул. Физкультурная</t>
  </si>
  <si>
    <t>г. Клин ул.Самодеятельная</t>
  </si>
  <si>
    <t>г.Клин ул.Новоямская</t>
  </si>
  <si>
    <t>гп Клин</t>
  </si>
  <si>
    <t>г.Высоковск ул. Красноармейская</t>
  </si>
  <si>
    <t>г.Высоковск ул. Горького</t>
  </si>
  <si>
    <t>г.Высоковск ул. Набережная</t>
  </si>
  <si>
    <t>г. Высоковск д. Троицкое</t>
  </si>
  <si>
    <t>г. Высоковск ул. Крестьянская</t>
  </si>
  <si>
    <t>г. Высоковск ул. Текстильная</t>
  </si>
  <si>
    <t>г. Высоковск ул. Мира</t>
  </si>
  <si>
    <t>гп Высоковск</t>
  </si>
  <si>
    <t>подъезд к военному городку Луховицы-3</t>
  </si>
  <si>
    <t>д.Солосцово, ул. Дачная</t>
  </si>
  <si>
    <t>подъезд к д. М.Уварово</t>
  </si>
  <si>
    <t>п.Первомайский, ул. Дорожная, д. 1</t>
  </si>
  <si>
    <t>п.Первомайский, ул. Зеленая, д. 16</t>
  </si>
  <si>
    <t xml:space="preserve">п.Первомайский, ул. Зеленая </t>
  </si>
  <si>
    <t>подъезд к д. Горки до храма</t>
  </si>
  <si>
    <t>д.Сельниково (площадь перед памятником)</t>
  </si>
  <si>
    <t>д.Зарудня, ул. Новая</t>
  </si>
  <si>
    <t>д.Сельниково, ул. Новая</t>
  </si>
  <si>
    <t>п.Сергиевский, ул. Центральная</t>
  </si>
  <si>
    <t>п.Сергиевский, ул. Центральная (площадь)</t>
  </si>
  <si>
    <t>п.Сергиевский, (от "Дикси" до памятника)</t>
  </si>
  <si>
    <t>с.Сергиевское, до Голутвинского моста</t>
  </si>
  <si>
    <t>подъезд к п. Возрождение</t>
  </si>
  <si>
    <t>п.Индустрия, объездная дорога</t>
  </si>
  <si>
    <t>д.Санино, от д. № 24 до магазина</t>
  </si>
  <si>
    <t>п.Непецино, ул. Тимохина</t>
  </si>
  <si>
    <t>д.Андреевка, ул. Молодежная</t>
  </si>
  <si>
    <t>д.Подлужье от д. № 3 по ул. Луговой до д.отд. "Северское"</t>
  </si>
  <si>
    <t>п.Радужный, от Песковского шоссе до д. №5</t>
  </si>
  <si>
    <t>с.Северское, от д. №1 по ул. Центральная до примыкания с а/д "Коломна - Черкизово-Непецино - Шкинь"</t>
  </si>
  <si>
    <t>с.Никульское, ул. Центральная д. №99, до поворота на ул. Лесная д. №65</t>
  </si>
  <si>
    <t>с.Никульское, (от автобусной остановки до клуба по ул. Советская)</t>
  </si>
  <si>
    <t>п.Радужный, от съезда с а/д "М-5-Урал", до лабораторных корпусов ФГУ ВНИ</t>
  </si>
  <si>
    <t>а/д "Губастово-Каменка"</t>
  </si>
  <si>
    <t>д.Губастово, от памятника до д. №89</t>
  </si>
  <si>
    <t>д.Новая, (вдоль коттеджей)</t>
  </si>
  <si>
    <t>д.Богдановка, ул. Новая</t>
  </si>
  <si>
    <t>Коломенский мр</t>
  </si>
  <si>
    <t>Автомобильная дорога общего пользования ул. Осенняя</t>
  </si>
  <si>
    <t>Автомобильная дорога общего пользования ул.2-я Пятилетка</t>
  </si>
  <si>
    <t>гп Хорлово</t>
  </si>
  <si>
    <t>Московская область, Красногорский р-н, сельское поселение Ильинское, д.Воронки, дорога в д.Воронки</t>
  </si>
  <si>
    <t>Московская область Красногорский р-н, с.п.Отрадненское, д.Марьино, ул.Полевая</t>
  </si>
  <si>
    <t>Московская область, Красногорский р-н, сельское поселение Ильинское, с.Петрово-Дальнее, дороги в с.Петрово-Дальнее, ул.Новый поселок</t>
  </si>
  <si>
    <t>Московская область, Красногорский р-н, сельское поселение Ильинское, дорога в с.Ильинское,  ул.Набережная</t>
  </si>
  <si>
    <t>Московская область Красногорский р-н, с.п.Отрадненское, дорога в д. Старое Аристово,
 проезд от д.11 вдоль к/поселка "Юлия"</t>
  </si>
  <si>
    <t>Московская область, Красногорский р-н, сельское поселение Ильинское, д. Грибаново, дорога в д.Грибаново, дорога от Ильинского шоссе до ул.Речная ( д.№85 )</t>
  </si>
  <si>
    <t>Московская область Красногорский р-н, с.п.Отрадненское, дорога в д.Старое Аристово, проезд от д.24 до д.11</t>
  </si>
  <si>
    <t>Московская область, Красногорский р-н,  д.Глухово, ул.Набережная</t>
  </si>
  <si>
    <t>Красногорский мр</t>
  </si>
  <si>
    <t>Московская область, Красногорский район,   дорога от д.12 по ул.50 лет Октября до д.21 по ул.Пушкинская в г.Красногорск</t>
  </si>
  <si>
    <t>Московская область, Красногорский район, , проезд от д.19 до д.13 по ул.Московская в г.Красногорск</t>
  </si>
  <si>
    <t>Московская область, Красногорский район, проезд от д.42 до д.52 по ул.Московская в г.Красногорск</t>
  </si>
  <si>
    <t>Московская область, Красногорский район, пер. Московский, мкр. Опалиха в г. Красногорск</t>
  </si>
  <si>
    <t>Московская область, Красногорский район, пер. Чапаева, мкр. Опалиха в г. Красногорск</t>
  </si>
  <si>
    <t>Московская область, Красногорский район, ул. Заводская в г. Красногорск</t>
  </si>
  <si>
    <t>Московская область, Красногорский район, ул. Старая Лесная, мкр. Опалиха в г. Красногорск</t>
  </si>
  <si>
    <t>Московская область, Красногорский район, дорога от д.4 до д.16 по ул.Успенская в г.Красногорск</t>
  </si>
  <si>
    <t>Московская область, Красногорский район, ул.Циолковского в г.Красногорск</t>
  </si>
  <si>
    <t>Московская область, Красногорский район, ул. Челюскина, мкр. Опалиха в г. Красногорск</t>
  </si>
  <si>
    <t>гп Красногорск</t>
  </si>
  <si>
    <t>Ул.Школьная (подъезд к дому ребенка)</t>
  </si>
  <si>
    <t xml:space="preserve">ул. 2-я Набережная </t>
  </si>
  <si>
    <t>Овражный пер.</t>
  </si>
  <si>
    <t>Проезд Островского</t>
  </si>
  <si>
    <t>ул. Пушкина</t>
  </si>
  <si>
    <t>ул. Спортивная</t>
  </si>
  <si>
    <t>ул. Тургенева</t>
  </si>
  <si>
    <t>ул.Вокзальная</t>
  </si>
  <si>
    <t>ул. Медицинская</t>
  </si>
  <si>
    <t xml:space="preserve"> ул. Школьная( круг вблизи  ВНИИКОП)</t>
  </si>
  <si>
    <t>ул.Кооперативная</t>
  </si>
  <si>
    <t>ст. Расторгуево, Площадь для разворота автобусов (Рыночный проезд )</t>
  </si>
  <si>
    <t>ул.Тинькова</t>
  </si>
  <si>
    <t>Промзона, 4-ая линия</t>
  </si>
  <si>
    <t>Промзона, 6-ая линия</t>
  </si>
  <si>
    <t>ул.Булатниковская</t>
  </si>
  <si>
    <t>ул. Динамовская</t>
  </si>
  <si>
    <t>Ленинский мр</t>
  </si>
  <si>
    <t>гп Видное</t>
  </si>
  <si>
    <t>автомобильная дорога д. Власово Лотошинского муниципального района Московской области</t>
  </si>
  <si>
    <t>автомобильная дорога д. Марково Лотошинского муниципального района Московской области</t>
  </si>
  <si>
    <t>Лотошинский мр</t>
  </si>
  <si>
    <t>п. Лотошино автодорога от территории Льнозавода к ц/у с-за им. Кирова</t>
  </si>
  <si>
    <t>Московская обл, Лотошинский р-н,автодорога д.Акулово</t>
  </si>
  <si>
    <t>Московская обл, Лотошинский р-н, автодорога д.Высочки</t>
  </si>
  <si>
    <t xml:space="preserve">Московская обл, Лотошинский р-н,автодорога д.Горсткино </t>
  </si>
  <si>
    <t>Новое Лисино</t>
  </si>
  <si>
    <t>гп Лотошино</t>
  </si>
  <si>
    <t>МО, Луховицкий район, Газопроводск, ул.Ольховая</t>
  </si>
  <si>
    <t xml:space="preserve">МО, Луховицкий район, д.  Головачово, Урал-Строилово-Гольцово-д2. </t>
  </si>
  <si>
    <t>МО, Луховицкий район, с.Матыра, ул.Запрудная</t>
  </si>
  <si>
    <t>МО, Луховицкий район, с.Дединово, ул.Троицкая</t>
  </si>
  <si>
    <t xml:space="preserve"> МО, г.Луховицы, пер.Огородный</t>
  </si>
  <si>
    <t xml:space="preserve"> МО,г.Луховицы, ул.Островского</t>
  </si>
  <si>
    <t>МО, г.Луховицы, проезд Больничный</t>
  </si>
  <si>
    <t>М.О.Луховицкий район,р.п. Белоомут ул.Советская площадь,</t>
  </si>
  <si>
    <t>Луховицкий мр</t>
  </si>
  <si>
    <t>ул. Ломоносова</t>
  </si>
  <si>
    <t>ул.Алмазная в поселке Егорово</t>
  </si>
  <si>
    <t>ул.Крылова</t>
  </si>
  <si>
    <t>ул.Некрасова</t>
  </si>
  <si>
    <t>ул.Тургенева</t>
  </si>
  <si>
    <t>Люберецкий мр</t>
  </si>
  <si>
    <t>гп Томилино</t>
  </si>
  <si>
    <t>МО, Люберецкий р-н, г.п.Октябрьский, ул.Трудовая</t>
  </si>
  <si>
    <t>Ремонт</t>
  </si>
  <si>
    <t>гп Октябрьский</t>
  </si>
  <si>
    <t>ул.Гаражная</t>
  </si>
  <si>
    <t>ул.Цветная</t>
  </si>
  <si>
    <t>гп Малаховка</t>
  </si>
  <si>
    <t>Проектируемый проезд № 4296</t>
  </si>
  <si>
    <t>гп Люберцы</t>
  </si>
  <si>
    <t>ул. Гоголя</t>
  </si>
  <si>
    <t>ул.2-й Проезд</t>
  </si>
  <si>
    <t>гп Красково</t>
  </si>
  <si>
    <t xml:space="preserve"> «Бородино-Бабынино»-Малые Решники</t>
  </si>
  <si>
    <t>«Красноиншено-Романцево»</t>
  </si>
  <si>
    <t xml:space="preserve"> с.Семеновское до с/т "Березка" </t>
  </si>
  <si>
    <t>«Уваровка-Семеновское-Кусково-Люльки»- Лобково</t>
  </si>
  <si>
    <t>«Клементьево-Настасьино»-Маклаково</t>
  </si>
  <si>
    <t>«Руза-Воронцово-Тетерино»-   Шишиморово</t>
  </si>
  <si>
    <t>«Тверь-Лотошино-Шаховская-Уваровка»-Лыкшево</t>
  </si>
  <si>
    <t>«Тверь-Лотошино-Шаховская-Уваровка»-Поминово»-Небогатово</t>
  </si>
  <si>
    <t xml:space="preserve"> «Заслонино-Астафьево-Чернево-Еремеено»-Наричино</t>
  </si>
  <si>
    <t>«Хорошилово-Сальницы"</t>
  </si>
  <si>
    <t>д. Красновидово</t>
  </si>
  <si>
    <t>д. Сычики</t>
  </si>
  <si>
    <t>д.Семейники</t>
  </si>
  <si>
    <t>Можайский мр</t>
  </si>
  <si>
    <t>г. Можайск, ул. 2-я Железнодорожная</t>
  </si>
  <si>
    <t>г. Можайск,   ул.Багратиона</t>
  </si>
  <si>
    <t>г. Можайск,  ул.Багратиона</t>
  </si>
  <si>
    <t>г. Можайск,  ул.Карасева</t>
  </si>
  <si>
    <t>г. Можайск, ул. Смоленская</t>
  </si>
  <si>
    <t>г. Можайск, ул. Стрелковая</t>
  </si>
  <si>
    <t>г. Можайск,  ул. Льва Толстого</t>
  </si>
  <si>
    <t>г. Можайск, пер. Смоленский  (от ул. Кутузова до ул. Смоленская)</t>
  </si>
  <si>
    <t>гп Можайск</t>
  </si>
  <si>
    <t>г. Верея, ул. Солнечная</t>
  </si>
  <si>
    <t>г. Верея, ул. Лесная</t>
  </si>
  <si>
    <t>Наро-Фоминский мр</t>
  </si>
  <si>
    <t>гп Верея</t>
  </si>
  <si>
    <t>ул.Пролетарская</t>
  </si>
  <si>
    <t xml:space="preserve">ул.Ленина </t>
  </si>
  <si>
    <t>гп Апрелевка</t>
  </si>
  <si>
    <t xml:space="preserve"> ул.Шибанкова </t>
  </si>
  <si>
    <t>ул.Полубоярова</t>
  </si>
  <si>
    <t>ул.Ленина</t>
  </si>
  <si>
    <t>ул.Профсоюзная</t>
  </si>
  <si>
    <t>гп Наро-Фоминск</t>
  </si>
  <si>
    <t>а/д  ул. Школьная в п.Новая Ольховка</t>
  </si>
  <si>
    <t>а/д ул. Школьная п.Каменское</t>
  </si>
  <si>
    <t>а/д д. Литвиново</t>
  </si>
  <si>
    <t>а/д ул. Полевая</t>
  </si>
  <si>
    <t>а/д д. Мартемьяново - д. Тимонино</t>
  </si>
  <si>
    <t>а/д Наро-Фоминск-Турейка-д.Турейка</t>
  </si>
  <si>
    <t xml:space="preserve">  г. Электроугли, ул. Центральная  </t>
  </si>
  <si>
    <t>Ногинский мр</t>
  </si>
  <si>
    <t>гп Электроугли</t>
  </si>
  <si>
    <t xml:space="preserve">Ремонт автомобильной дороги по адресу: д.Ивашево,  от шоссе к кладбищу                           </t>
  </si>
  <si>
    <t>Ремонт автомобильной дороги по адресу:  с.Кудиново, объездная дорога от амбулатории до производства</t>
  </si>
  <si>
    <t>Ремонт автомобильной дороги по адресу:  с.Кудиново, ул.Новая</t>
  </si>
  <si>
    <t xml:space="preserve">Ремонт автомобильной дороги по адресу: д.Тимохово, ул.Совхозная </t>
  </si>
  <si>
    <t>Автомобильная дорога   д. Б.Буньково, ул. Советская</t>
  </si>
  <si>
    <t>Автомобильная дорога   д. Б.Буньково, ул. Самохвалова</t>
  </si>
  <si>
    <t>Автомобильная дорога  Буньково ул.Фабричная</t>
  </si>
  <si>
    <t>Автомобильная дорога   п.Новостройка</t>
  </si>
  <si>
    <t>Автомобильная дорога  Буньково пер.Рабочий</t>
  </si>
  <si>
    <t>Автомобильная дорога  Буньково ул.Больничная</t>
  </si>
  <si>
    <t>Автомобильная дорога  с.Стромынь, ул.Заречная</t>
  </si>
  <si>
    <t>Автомобильная дорога  с.Мамонтово, ул.Зеленая возле домов № № 12, 15</t>
  </si>
  <si>
    <t xml:space="preserve">Автомобильная дорога  д.Тимково, ул.Школьная </t>
  </si>
  <si>
    <t>Автомобильная дорога  д.Боровково пер.между ул.Серова и ул.Школьная</t>
  </si>
  <si>
    <t>Автомобильная дорога  п.Фрязево, ул. Школьная</t>
  </si>
  <si>
    <t>Автомобильная дорога  п.Фрязево, ул. Пролетарская</t>
  </si>
  <si>
    <t>Автомобильная дорога  д.Степаново от д.53а до д.95</t>
  </si>
  <si>
    <t xml:space="preserve">Автомобильная дорога  п.Фрязево, ул. Лесная </t>
  </si>
  <si>
    <t>Автомобильная дорога  д.Бабеево от уч.1А по ул.Зеленая до пруда</t>
  </si>
  <si>
    <t>Автомобильная дорога  д.Бабеево от дома № 27 до пруда</t>
  </si>
  <si>
    <t xml:space="preserve">  Автомобильная дорога  с.Ямкино, Центральная усадьба до ЗАО им.Чапаева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</si>
  <si>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Автомобильная дорога  с.Ямкино, Центральная усадьба 600п.м.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</si>
  <si>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Автомобильная дорога  д.Соколово, ул.Октябрьская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</si>
  <si>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Автомобильная дорога  с.Ямкино, ул.Кооперативная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</si>
  <si>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Автомобильная дорога Химбазовское шоссе</t>
  </si>
  <si>
    <t>Автомобильная дорога с. Бисерово ул. Центральная</t>
  </si>
  <si>
    <t>Автомобильная дорога Акрихиновское шоссе</t>
  </si>
  <si>
    <t>гп Старая Купавна</t>
  </si>
  <si>
    <t xml:space="preserve">  Автомобильная дорога  от  ул. Текстилей  д. 31 до ул. Совнархозная</t>
  </si>
  <si>
    <t xml:space="preserve">  Автомобильная дорога  пер. 1-й Декабрьский</t>
  </si>
  <si>
    <t xml:space="preserve">  Автомобильная дорога  пр. 1-й Истомкинский (от ул. 3-го Интернационала до д.10 пр. 1-й Истомкинский )</t>
  </si>
  <si>
    <t xml:space="preserve">  Автомобильная дорога  пр. 2-й Истомкинский (от д.1 до д. 9 пр. 2-й Истомкинский) </t>
  </si>
  <si>
    <t xml:space="preserve">  Автомобильная дорога  пр. Рузинский </t>
  </si>
  <si>
    <t xml:space="preserve">  Автомобильная дорога  проезд ул. 2-я Заводская-Поселковая </t>
  </si>
  <si>
    <t xml:space="preserve">  Автомобильная дорога  ул.1-я Прудовая </t>
  </si>
  <si>
    <t xml:space="preserve">  Автомобильная дорога  ул.2-я Прудовая </t>
  </si>
  <si>
    <t xml:space="preserve">  Автомобильная дорога  ул. 1-я Жуковская</t>
  </si>
  <si>
    <t xml:space="preserve">  Автомобильная дорога  ул. 2-я Вали Богоявленской</t>
  </si>
  <si>
    <t xml:space="preserve">  Автомобильная дорога  ул. 3-я Новоторбеевская</t>
  </si>
  <si>
    <t xml:space="preserve">  Автомобильная дорога  ул. 5-я Северная</t>
  </si>
  <si>
    <t xml:space="preserve">  Автомобильная дорога  ул. 6-я Линия</t>
  </si>
  <si>
    <t xml:space="preserve">  Автомобильная дорога  ул.Дружбы</t>
  </si>
  <si>
    <t xml:space="preserve">  Автомобильная дорога  ул. Жактовская (от пер. 2-й Текстильный до пер. 3-й Текстильный) </t>
  </si>
  <si>
    <t>Автомобильная дорога  ул. Жарова (от ул. 200-летия города до ул. Совнархозная)</t>
  </si>
  <si>
    <t>Автомобильная дорога  ул. Кадров Революции</t>
  </si>
  <si>
    <t xml:space="preserve">Автомобильная дорога  ул. Каляева </t>
  </si>
  <si>
    <t>Автомобильная дорога  ул. Кирова (от школы № 5 до ул. Чапаева)</t>
  </si>
  <si>
    <t xml:space="preserve">Автомобильная дорога  ул.Мирная </t>
  </si>
  <si>
    <t xml:space="preserve">Автомобильная дорога  ул.Народная </t>
  </si>
  <si>
    <t>Автомобильная дорога  ул. Поперечная</t>
  </si>
  <si>
    <t xml:space="preserve">Автомобильная дорога  ул. Прогонная </t>
  </si>
  <si>
    <t>Автомобильная дорога  ул. Соборная (от ул. Комсомольская до ул. Февральская)</t>
  </si>
  <si>
    <t>Автомобильная дорога  ул. Школьная (д. Молзино)</t>
  </si>
  <si>
    <t>Автомобильная дорога  ул.Швейная</t>
  </si>
  <si>
    <t>гп Ногинск</t>
  </si>
  <si>
    <t>ул. Московская</t>
  </si>
  <si>
    <t>Одинцовский мр</t>
  </si>
  <si>
    <t>гп Одинцово</t>
  </si>
  <si>
    <t xml:space="preserve">ремонт </t>
  </si>
  <si>
    <t xml:space="preserve">Московская обл. с/п Горское подъездная дорога   д. Рудино от  д. № 41А  до д. № 91      </t>
  </si>
  <si>
    <t>Московская обл. с/п Дороховское дорога по д. Заполицы</t>
  </si>
  <si>
    <t xml:space="preserve">Московская область, с/п Давыдовское,  д. Давыдово, ул. 2-я Мира                                 </t>
  </si>
  <si>
    <t>Московская обл. с/п Новинское д. Дуброво</t>
  </si>
  <si>
    <t>Орехово-Зуевский мр</t>
  </si>
  <si>
    <t>ул. Первомайский переулок (съезд к домам ч/сектор) (56м)</t>
  </si>
  <si>
    <t>А108-перекресток 1 Мая 21 (2470м)</t>
  </si>
  <si>
    <t>А108-30лет ВЛКСМ-круг (230м)
д-2185,п-440,т-264</t>
  </si>
  <si>
    <t>ул. Совхозная(от ул Мира до стадиона"Русич" (235м)</t>
  </si>
  <si>
    <t>ул. Мосстройпуть дорога (290м)</t>
  </si>
  <si>
    <t>ул. Мосстройпуть (тротуар вдоль ДОП) (290м)</t>
  </si>
  <si>
    <t>ул. Молодежная от д.19 до д.35 (390м)</t>
  </si>
  <si>
    <t>ул Молодежная д.19 - ул. Гагарина д.24 (326м)</t>
  </si>
  <si>
    <t>на ул. Мосстройпуть от Текстильщиков д.7 до ул.Мосстройпуть д.4 (304м)</t>
  </si>
  <si>
    <t>гп Ликино-Дулево</t>
  </si>
  <si>
    <t>Автомобильная дорога общего пользования г.Куровское, ул.Мичурина - ул. Набережная</t>
  </si>
  <si>
    <t>Автомобильная дорога общего пользования г.Куровское, ул. Шевченко</t>
  </si>
  <si>
    <t>Автомобильная дорога общего пользования г.Куровское, пер. Овечкин</t>
  </si>
  <si>
    <t xml:space="preserve">Автомобильная дорога общего пользования г.Куровское, от Овечкина пер. до ул. Кирова д.47    </t>
  </si>
  <si>
    <t>Автомобильная дорога общего пользования г.Куровское, ул. Совхозная</t>
  </si>
  <si>
    <t>гп Куровское</t>
  </si>
  <si>
    <t>Автомобильная дорога общего пользования   до дер. Курова г. Павловский Посад Павлово-Посадского муниципального района</t>
  </si>
  <si>
    <t xml:space="preserve">Автомобильная дорога по пер. 2-ой Карповский ,  г/п Павловский Посад Павлово-Посадского муниципального района </t>
  </si>
  <si>
    <t>Автомобильная дорога по пер. Герцена  г. Павловский Посад Павлово-Посадского муниципального района.</t>
  </si>
  <si>
    <t>Автомобильная дорога по пер. Городковский  г. Павловский Посад Павлово-Посадского муниципального района.</t>
  </si>
  <si>
    <t xml:space="preserve">Автомобильная дорога по пер. Дзержинского г. Павловский Посад Павлово-Посадского муниципального района. </t>
  </si>
  <si>
    <t>Автомобильная дорога по пер. Каляева г. Павловский Посад Павлово-Посадского муниципального района</t>
  </si>
  <si>
    <t>Автомобильная дорога по пер. Фрунзе (участок от ул.Южная до ул.Щорса)  г. Павловский Посад Павлово-Посадского муниципального района.</t>
  </si>
  <si>
    <t>Автомобильная дорога по пр. Каляева г/п Павловский Посад Павлово-Посадского муниципального района.</t>
  </si>
  <si>
    <t>Автомобильная дорога по ул. Усовская  г. Павловский Посад Павлово-Посадского муниципального района.</t>
  </si>
  <si>
    <t>Автомобильная дорога по ул. Володарского ( от ул.Свердлова до ул.Пролетарская)  г. Павловский Посад Павлово-Посадского муниципального района.</t>
  </si>
  <si>
    <t>Ремонт автоморбильной дороги по ул.Карповская  г. Павловский Посад Павлово-Посадского муниципальног района.</t>
  </si>
  <si>
    <t>Автомобильная дорога общего пользования по ул. Ленина г./п Павловский Посад Павлово-Посадского муниципального района.</t>
  </si>
  <si>
    <t>Автомобильная дорога по ул. Некрасова г. Павловский Посад Павлово-Посадского муниципального района.</t>
  </si>
  <si>
    <t>Павлово-Посадский мр</t>
  </si>
  <si>
    <t>ул. Никольская</t>
  </si>
  <si>
    <t>Пушкинский мр</t>
  </si>
  <si>
    <t>гп Черкизово</t>
  </si>
  <si>
    <t>ул. Пионерская</t>
  </si>
  <si>
    <t>гп Софрино</t>
  </si>
  <si>
    <r>
      <rPr>
        <sz val="14"/>
        <rFont val="Times New Roman"/>
        <family val="1"/>
      </rPr>
      <t>ул. Центральная</t>
    </r>
  </si>
  <si>
    <t>ул. Линейная</t>
  </si>
  <si>
    <r>
      <rPr>
        <sz val="14"/>
        <rFont val="Times New Roman"/>
        <family val="1"/>
      </rPr>
      <t>пос. Челюскинский, ул. Советская</t>
    </r>
  </si>
  <si>
    <t>пос. Лесные поляны, ул. Совхозная</t>
  </si>
  <si>
    <t>ул. Санаторная - Солнечная</t>
  </si>
  <si>
    <r>
      <rPr>
        <sz val="14"/>
        <rFont val="Times New Roman"/>
        <family val="1"/>
      </rPr>
      <t>д. Степаньково, ул. Новая</t>
    </r>
  </si>
  <si>
    <r>
      <rPr>
        <sz val="14"/>
        <rFont val="Times New Roman"/>
        <family val="1"/>
      </rPr>
      <t>Доброе-Ивошино</t>
    </r>
  </si>
  <si>
    <t xml:space="preserve"> д. Лепешки, от магазина до д. 117</t>
  </si>
  <si>
    <t>ул. Суворова</t>
  </si>
  <si>
    <t>гп Правдинский</t>
  </si>
  <si>
    <t>г.п. Лесной, от магазина Березка по ул. Советская до МЛПУ Поликлиника</t>
  </si>
  <si>
    <t>ул. Школьная, с примыканиями, в т.ч. площадка 2017</t>
  </si>
  <si>
    <t>гп Лесной</t>
  </si>
  <si>
    <r>
      <rPr>
        <sz val="14"/>
        <rFont val="Times New Roman"/>
        <family val="1"/>
      </rPr>
      <t>ул. Московский пр-т</t>
    </r>
  </si>
  <si>
    <t xml:space="preserve">  Кудринское шоссе (от ул. Московский пр-т до поворота на Новоролл)</t>
  </si>
  <si>
    <t>ул. 1-я Серебрянская (от мкр. Моспроект до поворота к д.№11 по ул. Институтская)</t>
  </si>
  <si>
    <t>ул. 1-я Серебрянская (от ул. Некрасова до ул. Лермонтова)</t>
  </si>
  <si>
    <t>ул. Толстого (от ул. Заводская до ул. Добролюбова)</t>
  </si>
  <si>
    <t>ул. Писаревский пр-д</t>
  </si>
  <si>
    <t>ул. Проезд Станиславского</t>
  </si>
  <si>
    <t>ул. Горького (от ул. Надсоновская до ул. Чехова)</t>
  </si>
  <si>
    <t>гп Пушкино</t>
  </si>
  <si>
    <t>ул. 4-й Парковый проезд</t>
  </si>
  <si>
    <t>гп Ашукино</t>
  </si>
  <si>
    <t>с.п.Константиновское -Малое Саврасово</t>
  </si>
  <si>
    <t>с.п. Ганусовское - д.Салтыково</t>
  </si>
  <si>
    <t>с.п.Никоновское - Соколово-Хомьяново</t>
  </si>
  <si>
    <t>с.п.Кузнецовское - ул.Весенняя</t>
  </si>
  <si>
    <t>с.п.Кузнецовское - д.Петровское ул.На базу МИСИ</t>
  </si>
  <si>
    <t>с.п.Заболотьевское - д.Захариха</t>
  </si>
  <si>
    <t>с.п.Софьинское - д.Н.Велино</t>
  </si>
  <si>
    <t>с.п.Ульянинское-д.Фоминское-д.Лысцево</t>
  </si>
  <si>
    <t>Раменский мр</t>
  </si>
  <si>
    <t>г.п.Удельная ул. Полевая</t>
  </si>
  <si>
    <t>гп Удельная</t>
  </si>
  <si>
    <t>г.п. Раменское-ул.Садовая</t>
  </si>
  <si>
    <t>г.п. Раменское-ул.Чайковского</t>
  </si>
  <si>
    <t>г.п.Раменское - ул.Советская</t>
  </si>
  <si>
    <t>г.п.Раменское - ул.Приборостроителей</t>
  </si>
  <si>
    <t>г.п. Раменское - ул.Пограничная</t>
  </si>
  <si>
    <t>гп Раменское</t>
  </si>
  <si>
    <t>г.п.Кратово - ул.Баумана</t>
  </si>
  <si>
    <t>г.п.Кратово - ул.Счетчикова</t>
  </si>
  <si>
    <t>гп Кратово</t>
  </si>
  <si>
    <t>ул. Первомайская</t>
  </si>
  <si>
    <t>гп Ильинский</t>
  </si>
  <si>
    <t xml:space="preserve"> Автомобильная дорога общего пользования местного значения г.п. Быково ул. Центральная</t>
  </si>
  <si>
    <t xml:space="preserve">   Автомобильная дорога общего пользования местного значения г.п. Быково  -  1-ый  Пограничный переулок</t>
  </si>
  <si>
    <t>гп Быково</t>
  </si>
  <si>
    <t>Ул.Ульяновская (от ул.Федеративная до автодороги «МБК – сан.Русь»)</t>
  </si>
  <si>
    <t>Ул.Ульяновская (от ул.Федеративная до пр-д Федеративный)</t>
  </si>
  <si>
    <t>Рузский мр</t>
  </si>
  <si>
    <t>гп Руза</t>
  </si>
  <si>
    <t>4-ый подъезд к ВМР</t>
  </si>
  <si>
    <t>ул. Мира</t>
  </si>
  <si>
    <t>ул. Любвино</t>
  </si>
  <si>
    <t>ул. 8-го марта</t>
  </si>
  <si>
    <t>ул.Партизан, участок 2</t>
  </si>
  <si>
    <t>гп Тучково</t>
  </si>
  <si>
    <t>д. Углынь</t>
  </si>
  <si>
    <t>д. Бабино</t>
  </si>
  <si>
    <t>д. Варвариха</t>
  </si>
  <si>
    <t>д. Ельники</t>
  </si>
  <si>
    <t>д.Ивойлово</t>
  </si>
  <si>
    <t>п.Брикет</t>
  </si>
  <si>
    <t>д. Бельково</t>
  </si>
  <si>
    <t>п. Дорохово, ул. Комсомольская</t>
  </si>
  <si>
    <t>д. Полуэктово - д. Кузянино</t>
  </si>
  <si>
    <t>п. Дорохово, Большой переулок</t>
  </si>
  <si>
    <t>п. Космодемьянский</t>
  </si>
  <si>
    <t>п.Дорохово, ул.Садовая</t>
  </si>
  <si>
    <t>п.Дорохово, ул.Пионерская</t>
  </si>
  <si>
    <t>д. Щербинки</t>
  </si>
  <si>
    <t>д. Овсяники</t>
  </si>
  <si>
    <t>д.Шорново</t>
  </si>
  <si>
    <t>п. Колюбакино, ул. Социалистическая</t>
  </si>
  <si>
    <t>д. Барынино</t>
  </si>
  <si>
    <t>д.Заовражье</t>
  </si>
  <si>
    <t>д.Апальщино</t>
  </si>
  <si>
    <t>д. Костино</t>
  </si>
  <si>
    <t>д. Старая Руза (от п/л Энергетик)</t>
  </si>
  <si>
    <t>д. Нестерово, ул. Центральная</t>
  </si>
  <si>
    <t>д.Румянцево</t>
  </si>
  <si>
    <t>Ремонт автомобильной дороги общего пользования по ул. Вокзальная, с.Бужаниново, Березняковского сельского поселения</t>
  </si>
  <si>
    <t>Ремонт автомобильной дороги общего пользования от деревни Васьково до поворота на деревню Левково, Васильевского сельского поселения</t>
  </si>
  <si>
    <t>Сергиево-Посадский мр</t>
  </si>
  <si>
    <t>г.Хотьково, ул.Лазо</t>
  </si>
  <si>
    <t>г.Хотьково, пр-д.Лазо</t>
  </si>
  <si>
    <t>г.Хотьково, ул.Кутузова</t>
  </si>
  <si>
    <t>г.Хотьково, пр-д Кутузова</t>
  </si>
  <si>
    <t>г.Хотьково, ул.Ворошилова</t>
  </si>
  <si>
    <t>г.Хотьково, ул.Щорса</t>
  </si>
  <si>
    <t>г.Хотьково, ул.1-я Рабочая</t>
  </si>
  <si>
    <t>г.Хотьково, ул. 2-я Овражная</t>
  </si>
  <si>
    <t>с.Абрамцево, ул.Пушкина</t>
  </si>
  <si>
    <t>гп Хотьково</t>
  </si>
  <si>
    <t>Ремонт автомобильной дороги общего пользования по ул. 2-я Гражданская, г. Сергиев Посад</t>
  </si>
  <si>
    <t>Ремонт автомобильной дороги общего пользования по ул. Западная, г. Сергиев Посад</t>
  </si>
  <si>
    <t>Ремонт автомобильной дороги общего пользования по 3-я Лесная, мкр. Семхоз, г. Сергиев Посад</t>
  </si>
  <si>
    <t>Ремонт автомобильной дороги общего пользования по дер. Хомяково, г.п. Сергиев Посад</t>
  </si>
  <si>
    <t>Ремонт автомобильной дороги общего пользования по ул. Вавилова, г. Сергиев Посад</t>
  </si>
  <si>
    <t>Ремонт автомобильной дороги общего пользования по ул. Санаторная, г. Сергиев Посад</t>
  </si>
  <si>
    <t>Ремонт автомобильной дороги общего пользования по ул. Менделеева, г. Сергиев Посад</t>
  </si>
  <si>
    <t>Ремонт автомобильной дороги общего пользования по ул. Бурденко, г. Сергиев Посад</t>
  </si>
  <si>
    <t>Ремонт автомобильной дороги общего пользования по ул. Жуковского, г. Сергиев Посад</t>
  </si>
  <si>
    <t>Ремонт автомобильной дороги общего пользования по ул. 1-ой Ударной Армии, г. Сергиев Посад</t>
  </si>
  <si>
    <t>Ремонт автомобильной дороги общего пользования по ул. Чапаева, г. Сергиев Посад</t>
  </si>
  <si>
    <t>гп Сергиево-Посад</t>
  </si>
  <si>
    <t>Городская автомобильная дорога "Улица Ленина", Сергиево-Посадский район, г.Пересвет</t>
  </si>
  <si>
    <t>Городская автомобильная дорога "Улица Пионерская", Сергиево-Посадский район, г.Пересвет</t>
  </si>
  <si>
    <t>Городская автомобильная дорога "Улица Комсомольская", Сергиево-Посадский район, г.Пересвет</t>
  </si>
  <si>
    <t>Городская автомобильная дорога "Улица Строителей", Сергиево-Посадский район, г.Пересвет</t>
  </si>
  <si>
    <t>гп Пересвет</t>
  </si>
  <si>
    <t>участок автомобильной дороги общего пользования  ул. 1 Мая г. Краснозаводск</t>
  </si>
  <si>
    <t>гп Краснозаводск</t>
  </si>
  <si>
    <t>с. Липицы от ул. Калинина дом 39 до кладбища</t>
  </si>
  <si>
    <t>с. Липицы дорога от дома 31 до дома 49а КИЗ</t>
  </si>
  <si>
    <t>Серпуховский мр</t>
  </si>
  <si>
    <t xml:space="preserve"> Автомобильная дорога Московская область, Солнечногорский район, Солнечногорск г, ул. Дзержинского</t>
  </si>
  <si>
    <t xml:space="preserve"> Автомобильная дорога Московская область, Солнечногорский район, Солнечногорск г, ул. Лесная</t>
  </si>
  <si>
    <t>Солнечногорский мр</t>
  </si>
  <si>
    <t>гп Солнечногорск</t>
  </si>
  <si>
    <t>подъезд к д. Покровское</t>
  </si>
  <si>
    <t>подъезд к с.Короськово</t>
  </si>
  <si>
    <t>1 -й подъем - д. Головлино</t>
  </si>
  <si>
    <t>Ступинский мр</t>
  </si>
  <si>
    <t>с. Ситне-Щелканово, ул. Пролетарская</t>
  </si>
  <si>
    <t>г. Ступино, ул. Гоголя</t>
  </si>
  <si>
    <t>г. Ступино, ул. Куйбышева</t>
  </si>
  <si>
    <t>г. Ступино, ул. Чкалова</t>
  </si>
  <si>
    <t>г. Ступино, пер. Инициативный</t>
  </si>
  <si>
    <t xml:space="preserve"> с. Старая Ситня, ул. 2-я Парковая     </t>
  </si>
  <si>
    <t>гп Ступино</t>
  </si>
  <si>
    <t>п. Михнево ул. Маяковского</t>
  </si>
  <si>
    <t>п. Михнево ул. Коммунистическая</t>
  </si>
  <si>
    <t>п. Михнево ул. Центральная</t>
  </si>
  <si>
    <t>п. Михнево ул. Свердлова</t>
  </si>
  <si>
    <t>п. Михнево ул. Чкалова</t>
  </si>
  <si>
    <t>п. Михнево ул. Чехова</t>
  </si>
  <si>
    <t>п. Михнево ул. Донбасская</t>
  </si>
  <si>
    <t>п. Михнево ул Комсомольская</t>
  </si>
  <si>
    <t>гп Михнево</t>
  </si>
  <si>
    <t>Автомобильная дорога общего пользования д.Дубнево, ул. Заречная</t>
  </si>
  <si>
    <t>Автомобильная дорога общего пользования д.Дубнево, ул.Взлетная</t>
  </si>
  <si>
    <t>Автомобильная дорога общего пользования с.Липитино, ул.Школьная</t>
  </si>
  <si>
    <t>Автомобильная дорога общего пользования г.п.Малино, ул.Новоселов</t>
  </si>
  <si>
    <t>Автомобильная дорога общего пользования г.п.Малино, ул.Чапаева</t>
  </si>
  <si>
    <t>Автомобильная дорога общего пользования г.п.Малино, ул.Энгельса</t>
  </si>
  <si>
    <t>Автомобильная дорога общего пользования г.п.Малино, дорога к кладбищу</t>
  </si>
  <si>
    <t>Автомобильная дорога общего пользования с.Березнецово, проез Центральный</t>
  </si>
  <si>
    <t>гп Малино</t>
  </si>
  <si>
    <t>с. Шугарово, ул. Лесная</t>
  </si>
  <si>
    <t>с. Шугарово, ул. Центральная</t>
  </si>
  <si>
    <t>д. Колычево, ул. Дружбы</t>
  </si>
  <si>
    <t>с. Киясово, ул. Школьная</t>
  </si>
  <si>
    <t>п. Жилево, ул. Западная</t>
  </si>
  <si>
    <t>с. Киясово, ул. Садовая</t>
  </si>
  <si>
    <t>с. Киясово, ул. Новая</t>
  </si>
  <si>
    <t>с. Шугарово, ул. Железнодорожная</t>
  </si>
  <si>
    <t>гп Жилево</t>
  </si>
  <si>
    <t>ремонт автомобильной дороги к свалке</t>
  </si>
  <si>
    <t>ремонт автомобильной дороги ул. К. Маркса от пер. Мира до д. 8/1</t>
  </si>
  <si>
    <t>ремонт автомобильной дороги ул. Дачная</t>
  </si>
  <si>
    <t>ремонт автомобильной дороги ул. К. Маркса от д. 14 до дороги к свалке</t>
  </si>
  <si>
    <t>Талдомский мр</t>
  </si>
  <si>
    <t>гп Запрудня</t>
  </si>
  <si>
    <t xml:space="preserve">территория автоввокзала: площадка для маневрирования и стоянки </t>
  </si>
  <si>
    <t>троуар автодороги по ул. Победы</t>
  </si>
  <si>
    <t>гп Вербилки</t>
  </si>
  <si>
    <t>п. Любучаны, ул. Спортивная, д.17-17а</t>
  </si>
  <si>
    <t>с. Троицкое, д.3 дорога к д/саду</t>
  </si>
  <si>
    <t>с. Троицкое, д.7 (почта)</t>
  </si>
  <si>
    <t>д. Новгородово, участок 2</t>
  </si>
  <si>
    <t>д. Новгородово, участок 4</t>
  </si>
  <si>
    <t>д. Алексеевка (левая)</t>
  </si>
  <si>
    <t>Чеховский мр</t>
  </si>
  <si>
    <t>город Чехов, ул. Заводская</t>
  </si>
  <si>
    <t>город Чехов, ул. Вокзальная</t>
  </si>
  <si>
    <t>город Чехов, проезды с ул.Чехова до ДК"Дружба"</t>
  </si>
  <si>
    <t>город Чехов, ул. Молодежная</t>
  </si>
  <si>
    <t>гп Чехов</t>
  </si>
  <si>
    <t>р.п. Столбовая ул. Парковая</t>
  </si>
  <si>
    <t>р.п. Столбовая ул. Красная</t>
  </si>
  <si>
    <t>гп Столбовая</t>
  </si>
  <si>
    <t>Автомобильная дорога общего пользования Московская область, Шатурский район, д.Дуреевская</t>
  </si>
  <si>
    <t>Автомобильная дорога общего пользования Московская область, Шатурский район,с.Дмитровский погост, ул.Футбольная</t>
  </si>
  <si>
    <t>Автомобильная дорога общего пользования Московская область, Шатурский район, с.Дмитровский погост, ул.Светлая</t>
  </si>
  <si>
    <t>Автомобильная дорога общего пользования Московская область, Шатурский район, д.Коренец</t>
  </si>
  <si>
    <t>Автомобильная дорога общего пользования Московская область, Шатурский район, д.Воропино</t>
  </si>
  <si>
    <t>Автомобильная дорога общего пользования Московская область, Шатурский район, д.Волово</t>
  </si>
  <si>
    <t>Автомобильная дорога общего пользования Московская область, Шатурский район, д.Югино</t>
  </si>
  <si>
    <t>Автомобильная дорога общего пользования Московская область, Шатурский район, д.Харлампеево</t>
  </si>
  <si>
    <t>Автомобильная дорога общего пользования Московская область, Шатурский район, д.Обухово</t>
  </si>
  <si>
    <t>Шатурский мр</t>
  </si>
  <si>
    <t>Автомобильная дорога общего пользования, г. Шатура, ул. Спортивная от пересечения с Кл.Цеткин до пересечения ул.Школьная</t>
  </si>
  <si>
    <t>Автомобильная дорога общего пользования, г. Шатура, ул.Жарова от пересечения с ул. Кл.Цеткин до пересечения ул.Школьная</t>
  </si>
  <si>
    <t>Автомобильная дорога общего пользования, г.Шатура, ул.Октябрьская</t>
  </si>
  <si>
    <t>Автомобильная дорога общего пользования, г. Шатура, ул. Новая</t>
  </si>
  <si>
    <t>Автомобильная дорога общего пользования, г. Шатура, ул. Валовая</t>
  </si>
  <si>
    <t xml:space="preserve">Автомобильная дорога общего пользования, г. Шатура, пл.Ленина </t>
  </si>
  <si>
    <t>гп Шатура</t>
  </si>
  <si>
    <t xml:space="preserve">Автомобильная дорога общего пользования, г.п.Черусти, с.Пустоша, ул.Парковая </t>
  </si>
  <si>
    <t>гп Черусти</t>
  </si>
  <si>
    <t>автомобильная дорога общего пользования по адресу: Московская область, Шатурский район, от с. Власово до д. Семеновская</t>
  </si>
  <si>
    <t>автомобильная дорога общего пользования по адресу: Московская область, Шатурский район, п. Мишеронский, ул. Пионерская (с проездами)</t>
  </si>
  <si>
    <t>гп Мишеронский</t>
  </si>
  <si>
    <t>Московская область,Щёлковский район,с/п Медвежье-Озёрское, Д. Долгое Ледово от Щелковского шоссе до территории Агролицея</t>
  </si>
  <si>
    <t>Московская область,Щёлковский район,с/п Медвежье-Озёрское,  Д. Долгое Ледово, от Щелковского шоссе до многоквартирного жилого дома №4 ул. Академическая</t>
  </si>
  <si>
    <t>д.Межвежьи Озера, от Щелковского шоссе до ул.Сосновая</t>
  </si>
  <si>
    <t>Московская область,Щёлковский район,с/п Огудневское, д. Каблуково</t>
  </si>
  <si>
    <t>Московская область,Щёлковский район,с/п Огудневское, с. Петровское</t>
  </si>
  <si>
    <t>Московская область, Щёлковский район, с/п Трубинское, д.Мишнево,ул.Советская</t>
  </si>
  <si>
    <t>Московская область,Щёлковский район, с/п Гребневское, д. Старая Слобода</t>
  </si>
  <si>
    <t>Московская область,Щёлковский район, с/п Анискинское п. Медное -  Власово</t>
  </si>
  <si>
    <t>Щелковский мр</t>
  </si>
  <si>
    <t>Московская область,Щёлковский район,г.п. Щёлково, ул. Ватутина</t>
  </si>
  <si>
    <t>Московская область,Щёлковский район,г.п. Щёлково, ул. Некрасова</t>
  </si>
  <si>
    <t>Московская область,Щёлковский район,г.п. Щёлково, ул. Краснофлотская</t>
  </si>
  <si>
    <t>Московская область,Щёлковский район,г.п. Щёлково, ул. Неделина</t>
  </si>
  <si>
    <t>Московская область,Щёлковский район,г.п. Щёлково, ул. Космодемьянская</t>
  </si>
  <si>
    <t>Московская область,Щёлковский район,г.п. Щёлково, ул. Школьная</t>
  </si>
  <si>
    <t>Московская область,Щёлковский район,г.п. Щёлково, ул. Соколовская</t>
  </si>
  <si>
    <t>гп Щелково</t>
  </si>
  <si>
    <t>г.п. Фряново ул. Первомайская от жилого дома № 2,4 до жилого дома №16</t>
  </si>
  <si>
    <t>гп Фряново</t>
  </si>
  <si>
    <t>ул. Лесная</t>
  </si>
  <si>
    <t>ул. Октябрьская</t>
  </si>
  <si>
    <t xml:space="preserve">ул. Восточная 2 </t>
  </si>
  <si>
    <t>гп Свердловский</t>
  </si>
  <si>
    <t>Московская область,Щёлковский район,г.п. Загорянский, ул. Комсомольская</t>
  </si>
  <si>
    <t>гп Загорянский</t>
  </si>
  <si>
    <t xml:space="preserve"> ул.Мира</t>
  </si>
  <si>
    <t xml:space="preserve"> Внутригородской проезд ул.Заречная-ул.Трубецкая</t>
  </si>
  <si>
    <t xml:space="preserve"> ул.Трубецкая ( от ул.Свердлова до Лесопарка)</t>
  </si>
  <si>
    <t xml:space="preserve"> ул. Восточная</t>
  </si>
  <si>
    <t xml:space="preserve"> ул.Пушкинская</t>
  </si>
  <si>
    <t xml:space="preserve"> ул.Заводской проезд</t>
  </si>
  <si>
    <t>ул. 40 лет Октября</t>
  </si>
  <si>
    <t xml:space="preserve"> ул. Шоссе Энтузиастов</t>
  </si>
  <si>
    <t>ул.Западная</t>
  </si>
  <si>
    <t xml:space="preserve"> ул.Разина</t>
  </si>
  <si>
    <t xml:space="preserve"> ул.Советская мкр.Заря</t>
  </si>
  <si>
    <t xml:space="preserve"> ул. Ленина мкр.Заря</t>
  </si>
  <si>
    <t>го Балашиха</t>
  </si>
  <si>
    <t>ул. Москворецкая</t>
  </si>
  <si>
    <t>пер. Безымянный 1</t>
  </si>
  <si>
    <t>го Бронницы</t>
  </si>
  <si>
    <t>ул. Лермонтова</t>
  </si>
  <si>
    <t>ул. Стройгородок</t>
  </si>
  <si>
    <t>го Дзержинский</t>
  </si>
  <si>
    <t>Автомобильная дорога общего пользования по адресу: Московская область, г. Долгопрудный, мкр. Шереметьевский, ул. Шишкина</t>
  </si>
  <si>
    <t>Автомобильная дорога общего пользования по адресу: Московская область, г. Долгопрудный, мкр. Шереметьевский, 1-ый проезд Шишкина</t>
  </si>
  <si>
    <t>Автомобильная дорога общего пользования по адресу: Московская область, г. Долгопрудный, мкр. Шереметьевский, 2-ой проезд Шишкина</t>
  </si>
  <si>
    <t>Автомобильная дорога общего пользования по адресу: Московская область, г. Долгопрудный, мкр. Шереметьевский, переулок 2-ой Коломенский</t>
  </si>
  <si>
    <t>Автомобильная дорога общего пользования по адресу: Московская область, г. Долгопрудный, мкр. Шереметьевский, переулок 3-й Коломенский</t>
  </si>
  <si>
    <t>Автомобильная дорога общего пользования по адресу: Московская область, г. Долгопрудный, мкр. Шереметьевский, ул. Пирогова</t>
  </si>
  <si>
    <t>Автомобильная дорога общего пользования по адресу: Московская область, г. Долгопрудный, мкр. Шереметьевский, ул. Островского</t>
  </si>
  <si>
    <t>Автомобильная дорога общего пользования по адресу: Московская область, г. Долгопрудный, мкр. Хлебниково, ул. Советская</t>
  </si>
  <si>
    <t>Автомобильная дорога общего пользования по адресу: Московская область, г. Долгопрудный, мкр. Хлебниково, ул. Полевая</t>
  </si>
  <si>
    <t>Автомобильная дорога общего пользования по адресу: МО. г. Долгопрудный, мкр. Хлебниково, ул. Комсомольская</t>
  </si>
  <si>
    <t>Автомобильная дорога общего пользования по адресу: МО. г. Долгопрудный, мкр. Хлебниково, ул. Железнодорожная</t>
  </si>
  <si>
    <t>Автомобильная дорога общего пользования по адресу: МО, г. Долгопрудный, мкр.  Шереметьевский, ул. Добролюбова</t>
  </si>
  <si>
    <t>Автомобильная дорога общего пользования по адресу: МО. г. Долгопрудный, мкр. Павельцево, ул. Алексеевская</t>
  </si>
  <si>
    <t>Автомобильная дорога общего пользования по адресу: МО, г. Долгопрудный, мкр. Хлебниково, дорога от ул. Южной до МЧС и ПЧ-108</t>
  </si>
  <si>
    <t>Автомобильная дорога       проезд 3-й,                                           мкр.Хлебниково</t>
  </si>
  <si>
    <t>Автомобильная дорога общего пользования по адресу: МО. г. Долгопрудный, мкр. Павельцево, ул. Озерная</t>
  </si>
  <si>
    <t>Автомобильная дорога общего пользования по адресу: МО. г. Долгопрудный, мкр. Павельцево, ул. Тупиковая</t>
  </si>
  <si>
    <t>Автомобильная дорога общего пользования по адресу: МО. г. Долгопрудный, мкр. Хлебниково,      ул.Колхозная</t>
  </si>
  <si>
    <t>Автомобильная дорога общего пользования  по адресу: МО, г. Долгопрудный, мкр.  Шереметьевский, проезд ул. Льва Толстого – ул. Садовая</t>
  </si>
  <si>
    <t>Автомобильная дорога общего пользования  по адресу: МО, г. Долгопрудный, мкр.  Шереметьевский, ул. Новая</t>
  </si>
  <si>
    <t>Автомобильная дорога общего пользования по адресу: МО, г. Долгопрудный, мкр. Шереметьевский, ул. Коломенская (между улицей Пушкинская и улицей Пролетарская)</t>
  </si>
  <si>
    <t>Автомобильная дорога общего пользования по адресу: МО, г. Долгопрудный, ул. Жуковского</t>
  </si>
  <si>
    <t>Автомобильная дорога общего пользования по адресу: МО, г. Долгопрудный, ул. Виноградная</t>
  </si>
  <si>
    <t>Автомобильная дорога общего пользования по адресу: МО, г. Долгопрудный, ул. Циолковского</t>
  </si>
  <si>
    <t>Автомобильная дорога общего пользования по адресу: МО, г. Долгопрудный, ул. Советская</t>
  </si>
  <si>
    <t>го Долгопрудный</t>
  </si>
  <si>
    <t>Автомобильная дорога общего пользования д.Лямцино - д.Рябцево Краснопутьский а/о г.о. Домодедово</t>
  </si>
  <si>
    <t>Автомобильная дорога общего пользования «Дорога к кладбищу», мкр. Востряково г. Домодедово</t>
  </si>
  <si>
    <t>Автомобильная дорога общего пользования д. Житнево – д. Образцово Краснопутьский а/о г.о. Домодедово</t>
  </si>
  <si>
    <t>Автомобильная дорога общего пользования до СНТ Лесная Даль Никитский а/о г.о. Домодедово</t>
  </si>
  <si>
    <t>Автомобильная дорога общего пользования по ул. Речная д. Павловское, д. Павловское  Ямской а/о г.о. Домодедово</t>
  </si>
  <si>
    <t>Автомобильная дорога общего пользования по ул. Чурилково, д. Чурилково  Колычевский а/о г.о. Домодедово</t>
  </si>
  <si>
    <t>Автомобильная дорога общего пользования по ул. Заря Растуновский а/о г.о. Домодедово</t>
  </si>
  <si>
    <t>Автомобильная дорога общего пользования по ул. Комсомольская , мкр. Северный г. Домодедово</t>
  </si>
  <si>
    <t>Автомобильная дорога общего пользования по ул. Красная, мкр. Центральный г. Домодедово</t>
  </si>
  <si>
    <t>Автомобильная дорога общего пользования по ул. Луговая мкр. Востряково г. Домодедово</t>
  </si>
  <si>
    <t>Автомобильная дорога общего пользования ул. Станционная – подъезд к ГИБДД мкр. Центральный г. Домодедово</t>
  </si>
  <si>
    <t>Автомобильная дорога общего пользования по ул. Центральный проспект мкр. Востряково г. Домодедово</t>
  </si>
  <si>
    <t>Автомобильная дорога общего пользования по ул. Школьный проезд, мкр. Востряково г. Домодедово</t>
  </si>
  <si>
    <t>го Домодедово</t>
  </si>
  <si>
    <t>ул.Центральная</t>
  </si>
  <si>
    <t>ул.Мира от ул. Мичурина, вкл.пл.Мира</t>
  </si>
  <si>
    <t>Коммунальный проезд</t>
  </si>
  <si>
    <t>ул.Жуковского от ул.Калинина до ул.Радужная</t>
  </si>
  <si>
    <t>ул.Университетская от ул.Ленинградская до  Гибдд по ул. Александровка</t>
  </si>
  <si>
    <t>ул.Станционная до ж-д переезда с ул.Дачная</t>
  </si>
  <si>
    <t>ул.Молодежная до ст.Наука</t>
  </si>
  <si>
    <t>ул.Векслера 2</t>
  </si>
  <si>
    <t>ул.Курчатова до ул. Ленинградская</t>
  </si>
  <si>
    <t>ул.Свободы от ул.Володарского до ул. Октябрьская</t>
  </si>
  <si>
    <t>ул.Октябрьская от ул.Центральная до ул. Тверская</t>
  </si>
  <si>
    <t>ул. Тверская</t>
  </si>
  <si>
    <t>ул. Карла Маркса</t>
  </si>
  <si>
    <t>ул. Понтекорво</t>
  </si>
  <si>
    <t>пр-д 1-й Театральный</t>
  </si>
  <si>
    <t>пр-д 2-й Театральный</t>
  </si>
  <si>
    <t>ул. 9 Мая</t>
  </si>
  <si>
    <t>ул. Мичурина (от д.2 допересечения с ул. Курчатова, от пересечения с ул. Мира до д. 31)</t>
  </si>
  <si>
    <t xml:space="preserve">ул. Балдина до проходной ЛВЭ </t>
  </si>
  <si>
    <t>ул. Макаренко</t>
  </si>
  <si>
    <t>проезд ул. Центральная - ул. Карла Маркса</t>
  </si>
  <si>
    <t>ул. Школьная</t>
  </si>
  <si>
    <t>ул.Дачная</t>
  </si>
  <si>
    <t>ул. Энтузиастов</t>
  </si>
  <si>
    <t>ул. Луговая</t>
  </si>
  <si>
    <t>ул. Интернациональная</t>
  </si>
  <si>
    <t>ул. Жуковского от тоннеля до ул. Макаренко</t>
  </si>
  <si>
    <t>проезд от ул. Попова к д. 5 и д.7Б</t>
  </si>
  <si>
    <t>ул. Попова от ул. Правды до пр-та Боголюбова</t>
  </si>
  <si>
    <t>ул. Ленина</t>
  </si>
  <si>
    <t>пр-т Боголюбова от вокз. Большая Волга (вкл. площадь) до ул. Вокзальная</t>
  </si>
  <si>
    <t>пр-т Боголюбова от ул. Понтекорво до ул. Дачная</t>
  </si>
  <si>
    <t>пр-д от ул. Правды к ул. Станционная вдоль д.22</t>
  </si>
  <si>
    <t>ул. Володарского от ул. Центральная до ул. Тверская</t>
  </si>
  <si>
    <t>ул. Ратмино от ул. Балдина до церкви</t>
  </si>
  <si>
    <t>ул. Вернова от пр-та Боголюбова до ул. Приборостроителей</t>
  </si>
  <si>
    <t>ул. Приборостроителей</t>
  </si>
  <si>
    <t>ул. Строителей - Векслера до ул. Флерова</t>
  </si>
  <si>
    <t>ул. Сахарова от ул. Дачная до ул. Джелепова</t>
  </si>
  <si>
    <t>проезд от ул. Понтекорво за маг. Атак включая 3 выезда на пр. Боголюбова от ТЦ Бриз</t>
  </si>
  <si>
    <t xml:space="preserve">проезд от ул. Понтекорво вкл. площадь  ЗАГСа - до ул. Дачная </t>
  </si>
  <si>
    <t>проезд от пр. Боголюбова до ул. Энтузиастов вдоль д. 3а, вкл. проезд к ул. Вернова</t>
  </si>
  <si>
    <t>ул. Правды</t>
  </si>
  <si>
    <t>проезд от ул. Вокзальная к зд. Социальной защиты</t>
  </si>
  <si>
    <t>проезд от ул. Володарского до ул. Березняка за маг. Дикси</t>
  </si>
  <si>
    <t>ул. Ленинградская от д. 21 до ул. Университетская</t>
  </si>
  <si>
    <t>ул. Вавилова, включая площадь вокзала Дубна</t>
  </si>
  <si>
    <t>го Дубна</t>
  </si>
  <si>
    <t>д. Михали, ул. Гагарина</t>
  </si>
  <si>
    <t>д. Селиваниха, ул. Молодежная</t>
  </si>
  <si>
    <t>г. Егорьевск, ул. Мичурина</t>
  </si>
  <si>
    <t>г. Егорьевск, ул. С. Перовской</t>
  </si>
  <si>
    <t>г. Егорьевск, Дорожный проезд</t>
  </si>
  <si>
    <t>д. Селиваниха</t>
  </si>
  <si>
    <t>г. Егорьевск, ул. Кр. Пожарник</t>
  </si>
  <si>
    <t>г. Егорьевск, ул. Рабочей молодежи</t>
  </si>
  <si>
    <t>го Егорьевск</t>
  </si>
  <si>
    <t>ул. Дугина (от ул.Наб.Циолковского до ул.Гудкова)</t>
  </si>
  <si>
    <t>ул. Гудкова (от ул.Мясищева до ул.Дугина)</t>
  </si>
  <si>
    <t>ул.Осипенко</t>
  </si>
  <si>
    <t>ул.Строительная</t>
  </si>
  <si>
    <t>го Жуковский</t>
  </si>
  <si>
    <t>ул. Радужная</t>
  </si>
  <si>
    <t>го Звенигород</t>
  </si>
  <si>
    <t>Автодорога 076 ул. Смурякова</t>
  </si>
  <si>
    <t>Автодорога 091 ул.Трудовая</t>
  </si>
  <si>
    <t>Автодорога 039 ул. Малашко</t>
  </si>
  <si>
    <t>го Ивантеевка</t>
  </si>
  <si>
    <t>Автомобильная дорога по ул. Ильича, ГО Кашира</t>
  </si>
  <si>
    <t>Автомобильная дорога по ул.Малая Красноармейская, ГО Кашира</t>
  </si>
  <si>
    <t>Автомобильная дорога по ул. Мира, ГО Кашира</t>
  </si>
  <si>
    <t>Автомобильная дорога по ул. Октябрьская, ГО Кашира</t>
  </si>
  <si>
    <t>Автомобильная дорога по ул. Пушкинская, ГО Кашира</t>
  </si>
  <si>
    <t>Автомобильная дорога по ул. Советская, ГО Кашира</t>
  </si>
  <si>
    <t>Автомобильная дорога по ул. Ямской проезд, ГО Кашира</t>
  </si>
  <si>
    <t>го Кашира</t>
  </si>
  <si>
    <t>ул. Митяево 1 (3-й участок) км 0,204 –  км 0,565</t>
  </si>
  <si>
    <t>пр. Канатный  км 0,000 –  км 0,670</t>
  </si>
  <si>
    <t>пр. Станкостроителей  км 0,000 –  км 3,037</t>
  </si>
  <si>
    <t>ул. Кирпичная км 0,000 –  км 0,338</t>
  </si>
  <si>
    <t>ул. Красногвардейская км 0,412 –  км 0,852</t>
  </si>
  <si>
    <t>ул. Леваневского  км 0,000 –  км 0,890</t>
  </si>
  <si>
    <t>ул. Суворова км 0,000 –  км 1,100</t>
  </si>
  <si>
    <t>ул. Транспортная км 0,000 –  км 0,280</t>
  </si>
  <si>
    <t>ул. Флотская км 0,000 –  км 0,605</t>
  </si>
  <si>
    <t>пер. Флотский км 0,000 –  км 0,348</t>
  </si>
  <si>
    <t>го Коломна</t>
  </si>
  <si>
    <t>Автомобильная дорога общего пользования проспект Космонавтов</t>
  </si>
  <si>
    <t>Автомобильная дорога общего пользования ул. Горького Часть2</t>
  </si>
  <si>
    <t>Автомобильная дорога общего пользования подъезд к ГСК "Липа"</t>
  </si>
  <si>
    <t>Автомобильная дорога общего пользования ул. Силикатная</t>
  </si>
  <si>
    <t>го Королев</t>
  </si>
  <si>
    <t>проезд 5495</t>
  </si>
  <si>
    <t>ул. Комсомольская</t>
  </si>
  <si>
    <t>ул. Свердлова</t>
  </si>
  <si>
    <t>го Красноармейск</t>
  </si>
  <si>
    <t>ул. Гагарина</t>
  </si>
  <si>
    <t>ул. Березовая</t>
  </si>
  <si>
    <t>го Краснознаменск</t>
  </si>
  <si>
    <t>г. Лобня, улица Булычёва</t>
  </si>
  <si>
    <t>г. Лобня, улица Мирная</t>
  </si>
  <si>
    <t>г. Лобня, проезд ул.Крупской - ул. 40 лет октября</t>
  </si>
  <si>
    <t>го Лобня</t>
  </si>
  <si>
    <t>Автомобильная дорога по ул. Первомайская, г.о. Лыткарино</t>
  </si>
  <si>
    <t>Автомобильная дорога по ул. Песчаная, г.о. Лыткарино</t>
  </si>
  <si>
    <t>Автомобильная дорога по ул. Комсомольская, г.о. Лыткарино</t>
  </si>
  <si>
    <t>го Лыткарино</t>
  </si>
  <si>
    <t>ул. Горького</t>
  </si>
  <si>
    <t>ул. Строителей</t>
  </si>
  <si>
    <t>ул. Садовая</t>
  </si>
  <si>
    <t>ул. Мичурина</t>
  </si>
  <si>
    <t>ул. 1-я Магистральная</t>
  </si>
  <si>
    <t>ул. 2-я Магистральная</t>
  </si>
  <si>
    <t>ул. Почтовая</t>
  </si>
  <si>
    <t>ул. Чкалова</t>
  </si>
  <si>
    <t>го Лосино-Петровский</t>
  </si>
  <si>
    <t>Автомобильная дорога по ул.1-й Стрелковы переулок, г.о. Мытищи</t>
  </si>
  <si>
    <t>Автомобильная дорога по ул.5-й Ленинский переулок г.о. Мытищи</t>
  </si>
  <si>
    <t>Автомобильная дорога по ул.5-й Ярославский переулок г.о. Мытищи</t>
  </si>
  <si>
    <t>Автомобильная дорога по ул.Лесной проезд г.о. Мытищи</t>
  </si>
  <si>
    <t>Автомобильная дорога по ул.Северо-западный проезд г.о. Мытищи</t>
  </si>
  <si>
    <t>Автомобильная дорога по ул.Березовая, г.о. Мытищи</t>
  </si>
  <si>
    <t>го Мытищи</t>
  </si>
  <si>
    <t>Московская область, г. Озёры, ул. Герцена</t>
  </si>
  <si>
    <t>Московская область, г. Озёры, ул. Исаева</t>
  </si>
  <si>
    <t>Московская область, г. Озёры, ул. 2-я Новослободская</t>
  </si>
  <si>
    <t>Московская область, Озёрский район, с. Бояркино, ул. Луговая</t>
  </si>
  <si>
    <t>го Озеры</t>
  </si>
  <si>
    <t>а/д г. Орехово-Зуево, пр-д Гагарина</t>
  </si>
  <si>
    <t>а/д г. Орехово-Зуево, ул Воровского (участок от ул. Челюскинцев до ул. Окрайная)</t>
  </si>
  <si>
    <t xml:space="preserve">а/д г. Орехово-Зуево ул. Воровского (участок от ул. Челюскинцев до ул. Галочкина) </t>
  </si>
  <si>
    <t>а/д г. Орехово-Зуево, ул. Стаханова</t>
  </si>
  <si>
    <t>а/д г. Орехово-Зуево, пр-д Горячевой</t>
  </si>
  <si>
    <t>а/д г. Орехово-Зуево, ул. 1905 года</t>
  </si>
  <si>
    <t>а/д г. Орехово-Зуево, ул. Степана Терентьева</t>
  </si>
  <si>
    <t>а/д г. Орехово-Зуево, Рабочий пр-д (участок от ул. Горького до ул. Нижегородской)</t>
  </si>
  <si>
    <t>а/д г. Орехово-Зуево, ул. Галочкина</t>
  </si>
  <si>
    <t>а/д г. Орехово-Зуево, ул. Островского (участок от ул. Бирюкова до ул. Народная)</t>
  </si>
  <si>
    <t>а/д г. Орехово-Зуево, пр-д Барышникова (участок от ул. Барышникова до дома №11)</t>
  </si>
  <si>
    <t>а/д г. Орехово-Зуево, 1-й пр-д Козлова</t>
  </si>
  <si>
    <t>а/д г. Орехово-Зуево, ул. Лагерная</t>
  </si>
  <si>
    <t>а/д г. Орехово-Зуево, ул. Сухоборская (эстакада)</t>
  </si>
  <si>
    <t>а/д г. Орехово-Зуево, ул. Козлова (участок от ул. Иванова до д.1а по ул. Аэродромная)</t>
  </si>
  <si>
    <t>а/д г. Орехово-Зуево, ул. Ворошилова</t>
  </si>
  <si>
    <t>а/д г. Орехово-Зуево, ул. Вокзальная</t>
  </si>
  <si>
    <t>а/д г. Орехово-Зуево,  ул. Муранова</t>
  </si>
  <si>
    <t>а/д г. Орехово-Зуево, ул. Сухоборская (от путепровода до пересечения с ул. Ленина)</t>
  </si>
  <si>
    <t>а/д г. Орехово-Зуево, ул. Барышникова</t>
  </si>
  <si>
    <t>а/д г. Орехово-Зуево, ул. 3-го Интернационала</t>
  </si>
  <si>
    <t>а/д г. Орехово-Зуево, проезд Крупской (проезд до детского дома)</t>
  </si>
  <si>
    <t xml:space="preserve">а/д г. Орехово-Зуево, ул. Волкова </t>
  </si>
  <si>
    <t>а/д г. Орехово-Зуево, ул.Бугрова (участок от ул.Лапина до ул.Текстильная)</t>
  </si>
  <si>
    <t>а/д г. Орехово-Зуево, ул. Охотничья</t>
  </si>
  <si>
    <t>а/д г. Орехово-Зуево, ул. Парковская</t>
  </si>
  <si>
    <t>а/д г. Орехово-Зуево, ул. Чкалова</t>
  </si>
  <si>
    <t>а/д г. Орехово-Зуево, ул. Окрайная (участок от ул. Воровского до ул. Северная)</t>
  </si>
  <si>
    <t>а/д г. Орехово-Зуево, ул. Северная</t>
  </si>
  <si>
    <t>а/д г. Орехово-Зуево, ул. Серова</t>
  </si>
  <si>
    <t>а/д г. Орехово-Зуево, 1-й Фрезерный пр.</t>
  </si>
  <si>
    <t>а/д г. Орехово-Зуево, ул. Осипенко</t>
  </si>
  <si>
    <t>а/д г. Орехово-Зуево, ул. Шулайкиной</t>
  </si>
  <si>
    <t>го Орехово-Зуево</t>
  </si>
  <si>
    <t>ул. Рабочая</t>
  </si>
  <si>
    <t>ул. Гайдара</t>
  </si>
  <si>
    <t>проезд Парадный</t>
  </si>
  <si>
    <t xml:space="preserve">Проезд Цементный </t>
  </si>
  <si>
    <t>ул. 2-я Первомайская</t>
  </si>
  <si>
    <t>ул. 50 лет Октября</t>
  </si>
  <si>
    <t>д. Яковлево ул. Восточная д. 81-41</t>
  </si>
  <si>
    <t>ул. Красная</t>
  </si>
  <si>
    <t>п. МИС ул. Новая - ул. Академика Горячкина</t>
  </si>
  <si>
    <t>д. Бережки от а/о до водоема</t>
  </si>
  <si>
    <t>д. Булатово</t>
  </si>
  <si>
    <t>п. Дубровицы Центральный проезд</t>
  </si>
  <si>
    <t>п. Поливаново ул. Дачная</t>
  </si>
  <si>
    <t>п. Дубровицы от д.7 до окружной дороги</t>
  </si>
  <si>
    <t>го Подольск</t>
  </si>
  <si>
    <t>ул.Московская</t>
  </si>
  <si>
    <t>ул.Школьная</t>
  </si>
  <si>
    <t>го Протвино</t>
  </si>
  <si>
    <t>Проспект Науки</t>
  </si>
  <si>
    <t>ул. Парковая (чс)</t>
  </si>
  <si>
    <t>го Пущино</t>
  </si>
  <si>
    <t>Автомобильная дорога по ул. Октября ( от вл.14 до ул. Молодежная)</t>
  </si>
  <si>
    <t>Автомобильная дорога Садовый пр-д ( от ул.Победы до ул.Головашкина, д.2)</t>
  </si>
  <si>
    <t>го Реутов</t>
  </si>
  <si>
    <t>ул. Октябрьской Революции, уч.1</t>
  </si>
  <si>
    <t>ул. Воймежная</t>
  </si>
  <si>
    <t>ул. К. Либкнехта, уч.2</t>
  </si>
  <si>
    <t>ул. Песчаная</t>
  </si>
  <si>
    <t>го Рошаль</t>
  </si>
  <si>
    <t xml:space="preserve">автомобильная дорога в с. Глубокое (проезд от торгового центра до д.37) </t>
  </si>
  <si>
    <t xml:space="preserve">автомобильная дорога в с. Петрово </t>
  </si>
  <si>
    <t xml:space="preserve">автомобильная дорога в с. Лошатово </t>
  </si>
  <si>
    <t>го Серебрянные пруды</t>
  </si>
  <si>
    <t>пр-д Авангардский</t>
  </si>
  <si>
    <t>ул. Ворошилова</t>
  </si>
  <si>
    <t>ул. Ленинского Комсомола</t>
  </si>
  <si>
    <t>ул.Горького(разворот)</t>
  </si>
  <si>
    <t>ул.Осенняя</t>
  </si>
  <si>
    <t>ул.Советская 88</t>
  </si>
  <si>
    <t>ул. Новокольцевая</t>
  </si>
  <si>
    <t>ул. Подольская (от ул. Новокольцевая до ул. Горького)</t>
  </si>
  <si>
    <t>го Серпухов</t>
  </si>
  <si>
    <t>ул. Советская</t>
  </si>
  <si>
    <t>ул. Центральная</t>
  </si>
  <si>
    <t>ул. Вокзальная (от ул. Московская до ул. Вокзальная, д.21)</t>
  </si>
  <si>
    <t>ул. Дудкина</t>
  </si>
  <si>
    <t>ул. Барские пруды</t>
  </si>
  <si>
    <t>ул. Попова</t>
  </si>
  <si>
    <t>го Фрязино</t>
  </si>
  <si>
    <t>Юбилейный проспект</t>
  </si>
  <si>
    <t>ул. Маяковского</t>
  </si>
  <si>
    <t>Путепровод через Октябрьскую ж/д</t>
  </si>
  <si>
    <t>Проспект Мира</t>
  </si>
  <si>
    <t>ул.Тюкова</t>
  </si>
  <si>
    <t>го Химки</t>
  </si>
  <si>
    <t xml:space="preserve">Третий проезд </t>
  </si>
  <si>
    <t xml:space="preserve">Ремонт </t>
  </si>
  <si>
    <t>Участок Ул. Академика Осипьяна</t>
  </si>
  <si>
    <t xml:space="preserve">Участок Соединительная ул от пересечения с ул.Коммунальная до пересечения с Третим проездом </t>
  </si>
  <si>
    <t>го Черноголовка</t>
  </si>
  <si>
    <t>Ремонт автомобильной дороги общего пользования ул.Базаева, Шамонина, Комсомольская п.Шаховская</t>
  </si>
  <si>
    <t>Ремонт автомобильной дороги общего пользования д.Городище</t>
  </si>
  <si>
    <t>Ремонт автомобильной дороги общего пользования д.Архангельское</t>
  </si>
  <si>
    <t>Ремонт автомобильной дороги общего пользования д.Холмец</t>
  </si>
  <si>
    <t>Ремонт автомобильной дороги общего пользования д.Левкиево</t>
  </si>
  <si>
    <t>Ремонт автомобильной дороги общего пользования д.Красное село</t>
  </si>
  <si>
    <t>Ремонт автомобильной дороги общего пользования д.Мерклово</t>
  </si>
  <si>
    <t>Ремонт автомобильной дороги общего пользования д.Никольское</t>
  </si>
  <si>
    <t>Ремонт автомобильной дороги общего пользования д.Кстилово</t>
  </si>
  <si>
    <t>Ремонт автомобильной дороги общего пользования п.Шаховская, ул. 1-я Советская (автостоянка )</t>
  </si>
  <si>
    <t>Ремонт автомобильной дороги общего пользования п.Шаховская, ул. Рижская</t>
  </si>
  <si>
    <t>Ремонт автомобильной дороги общего пользования п.Шаховская, пер. 1-й Мелиоративный</t>
  </si>
  <si>
    <t xml:space="preserve">Ремонт автомобильной дороги общего пользования п.Шаховская, ул. Солнечная </t>
  </si>
  <si>
    <t>Ремонт автомобильной дороги общего пользования п.Шаховская, 3-ий Серединский пер.</t>
  </si>
  <si>
    <t>Ремонт автомобильной дороги общего пользования с. Ивашково</t>
  </si>
  <si>
    <t>Ремонт автомобильной дороги общего пользования д. Фроловское</t>
  </si>
  <si>
    <t>го Шаховская</t>
  </si>
  <si>
    <t>Автомобильная дорога ул. Буденного</t>
  </si>
  <si>
    <t>Автомобильная дорога ул. Буденного - Ярославское шоссе</t>
  </si>
  <si>
    <t>го Электрогорск</t>
  </si>
  <si>
    <t>проезд "К турбазе Дружба"</t>
  </si>
  <si>
    <t>проезд Чернышевского</t>
  </si>
  <si>
    <t>улица Комсомольская на участке от места пересечения с автомобильной дорогой улица Карла Маркса до места примыкания автомобильной дороги улица Восточная</t>
  </si>
  <si>
    <t>улица Красная на участке от места пересечения с автомобильной дорогой улица Жулябина до места пересечения с автомобильной дорогой улица Советская</t>
  </si>
  <si>
    <t xml:space="preserve">проезд «К торговой базе» на участке от места примыкания автомобильной дороги улица Пионерская до дома № 24а по улице 2-ая Поселковая </t>
  </si>
  <si>
    <t>проезд Энергетиков</t>
  </si>
  <si>
    <t>улица Островского на участке от места пересечения с автомобильной дорогой улица Тевосяна до места примыкания к автомобильной дороге улица Расковой</t>
  </si>
  <si>
    <t>го Электросталь</t>
  </si>
  <si>
    <t xml:space="preserve">Московская обл. с/п Белавинское Часть . а/д  д. Губино, ул. Ленинская-1   от а/д Ликино-Дулево - Шатура                  </t>
  </si>
  <si>
    <t>ул. Западный проезд</t>
  </si>
  <si>
    <r>
      <rPr>
        <sz val="14"/>
        <rFont val="Times New Roman"/>
        <family val="1"/>
      </rPr>
      <t>ул. Мичурина</t>
    </r>
  </si>
  <si>
    <r>
      <rPr>
        <sz val="14"/>
        <rFont val="Times New Roman"/>
        <family val="1"/>
      </rPr>
      <t>ул. Ленина</t>
    </r>
  </si>
  <si>
    <r>
      <rPr>
        <sz val="14"/>
        <rFont val="Times New Roman"/>
        <family val="1"/>
      </rPr>
      <t>ул. Московская</t>
    </r>
  </si>
  <si>
    <r>
      <rPr>
        <sz val="14"/>
        <rFont val="Times New Roman"/>
        <family val="1"/>
      </rPr>
      <t>ул. Садовая</t>
    </r>
  </si>
  <si>
    <r>
      <rPr>
        <sz val="14"/>
        <rFont val="Times New Roman"/>
        <family val="1"/>
      </rPr>
      <t>ул. Магистральная</t>
    </r>
  </si>
  <si>
    <t>ул. Фабричный проезд</t>
  </si>
  <si>
    <t>ул. Огородная</t>
  </si>
  <si>
    <t>ул. Дзержинского</t>
  </si>
  <si>
    <r>
      <rPr>
        <sz val="14"/>
        <rFont val="Times New Roman"/>
        <family val="1"/>
      </rPr>
      <t>ул. 1-й Парковый проезд</t>
    </r>
  </si>
  <si>
    <r>
      <rPr>
        <sz val="14"/>
        <rFont val="Times New Roman"/>
        <family val="1"/>
      </rPr>
      <t>ул. 2-й Парковый проезд</t>
    </r>
  </si>
  <si>
    <r>
      <rPr>
        <sz val="14"/>
        <rFont val="Times New Roman"/>
        <family val="1"/>
      </rPr>
      <t>ул. 3-й Парковый проезд</t>
    </r>
  </si>
  <si>
    <r>
      <rPr>
        <sz val="14"/>
        <rFont val="Times New Roman"/>
        <family val="1"/>
      </rPr>
      <t>от ул. 1-й Парковый проезд до ул. 3-й Парковый проезд</t>
    </r>
  </si>
  <si>
    <r>
      <rPr>
        <sz val="14"/>
        <rFont val="Times New Roman"/>
        <family val="1"/>
      </rPr>
      <t>от ул. 2-й Парковый проезд до ул. 4-й Парковый проезд</t>
    </r>
  </si>
  <si>
    <r>
      <rPr>
        <sz val="14"/>
        <rFont val="Times New Roman"/>
        <family val="1"/>
      </rPr>
      <t>ул. Центральная от д.10 до д.26</t>
    </r>
  </si>
  <si>
    <r>
      <rPr>
        <sz val="14"/>
        <rFont val="Times New Roman"/>
        <family val="1"/>
      </rPr>
      <t>ул. Центральная от д.33 до д.39</t>
    </r>
  </si>
  <si>
    <r>
      <rPr>
        <sz val="14"/>
        <rFont val="Times New Roman"/>
        <family val="1"/>
      </rPr>
      <t>9 Мая ул.</t>
    </r>
  </si>
  <si>
    <r>
      <rPr>
        <sz val="14"/>
        <rFont val="Times New Roman"/>
        <family val="1"/>
      </rPr>
      <t>ул. Кудрявцева вдоль парка им. Толстого</t>
    </r>
  </si>
  <si>
    <r>
      <rPr>
        <sz val="14"/>
        <rFont val="Times New Roman"/>
        <family val="1"/>
      </rPr>
      <t>Ремонт автомобильной дороги общего пользования ул.Комсомольская п.Шаховская</t>
    </r>
  </si>
  <si>
    <r>
      <rPr>
        <sz val="14"/>
        <rFont val="Times New Roman"/>
        <family val="1"/>
      </rPr>
      <t>Ремонт автомобильной дороги общего пользования ул.Южная п.Шаховская</t>
    </r>
  </si>
  <si>
    <r>
      <rPr>
        <sz val="14"/>
        <rFont val="Times New Roman"/>
        <family val="1"/>
      </rPr>
      <t>Ремонт автомобильной дороги общего пользования ул.Южный проезд п.Шаховская</t>
    </r>
  </si>
  <si>
    <r>
      <rPr>
        <sz val="14"/>
        <rFont val="Times New Roman"/>
        <family val="1"/>
      </rPr>
      <t>Ремонт автомобильной дороги общего пользования ул.Лесная п.Шаховская</t>
    </r>
  </si>
  <si>
    <r>
      <rPr>
        <sz val="14"/>
        <rFont val="Times New Roman"/>
        <family val="1"/>
      </rPr>
      <t>Ремонт автомобильной дороги общего пользования д. Аксаково</t>
    </r>
  </si>
  <si>
    <r>
      <rPr>
        <sz val="14"/>
        <rFont val="Times New Roman"/>
        <family val="1"/>
      </rPr>
      <t>Ремонт автомобильной дороги общего пользования д.Новоникольское</t>
    </r>
  </si>
  <si>
    <r>
      <rPr>
        <sz val="14"/>
        <rFont val="Times New Roman"/>
        <family val="1"/>
      </rPr>
      <t>Ремонт автомобильной дороги общего пользования д.Степаньково, ул.Промышленная</t>
    </r>
  </si>
  <si>
    <r>
      <rPr>
        <sz val="14"/>
        <rFont val="Times New Roman"/>
        <family val="1"/>
      </rPr>
      <t>Ремонт автомобильной дороги общего пользования д.Борисовка</t>
    </r>
  </si>
  <si>
    <r>
      <rPr>
        <sz val="14"/>
        <rFont val="Times New Roman"/>
        <family val="1"/>
      </rPr>
      <t>Ремонт автомобильной дороги общего пользования д.Козлово</t>
    </r>
  </si>
  <si>
    <r>
      <rPr>
        <sz val="14"/>
        <rFont val="Times New Roman"/>
        <family val="1"/>
      </rPr>
      <t>Ремонт автомобильной дороги общего пользования д.Татаринки</t>
    </r>
  </si>
  <si>
    <r>
      <rPr>
        <sz val="14"/>
        <rFont val="Times New Roman"/>
        <family val="1"/>
      </rPr>
      <t>Ремонт автомобильной дороги общего пользования д.Степаньково ул.Школьная</t>
    </r>
  </si>
  <si>
    <r>
      <rPr>
        <sz val="14"/>
        <rFont val="Times New Roman"/>
        <family val="1"/>
      </rPr>
      <t>Ремонт автомобильной дороги общего пользования д.Обухово</t>
    </r>
  </si>
  <si>
    <t>го Котельники</t>
  </si>
  <si>
    <t>автомобильная дорога в с.Великий Двор</t>
  </si>
  <si>
    <t>г. Талдом, пл. К.Маркса</t>
  </si>
  <si>
    <t>г. Талдом, мкрн Юбилейный,д.1</t>
  </si>
  <si>
    <t>г. Талдом, мкрн Юбилейный,д.2</t>
  </si>
  <si>
    <t>г. Талдом, мкрн Юбилейный,д.7</t>
  </si>
  <si>
    <t>гп Талдом</t>
  </si>
  <si>
    <t>Всего</t>
  </si>
  <si>
    <t>Площадь</t>
  </si>
  <si>
    <t>Общая сумма</t>
  </si>
  <si>
    <t>Участие МО</t>
  </si>
  <si>
    <t>Участие ОМС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</si>
</sst>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[$€-2]\ ###,000_);[Red]\([$€-2]\ ###,000\)"/>
    <numFmt numFmtId="188" formatCode="#,##0.0"/>
    <numFmt numFmtId="189" formatCode="#,##0.000&quot;р.&quot;"/>
    <numFmt numFmtId="190" formatCode="#,##0.0000"/>
    <numFmt numFmtId="191" formatCode="#,##0.00000"/>
    <numFmt numFmtId="192" formatCode="0.0000"/>
    <numFmt numFmtId="193" formatCode="0.00000"/>
    <numFmt numFmtId="194" formatCode="#,##0.00;[Red]#,##0.00"/>
    <numFmt numFmtId="195" formatCode="#,##0.0;[Red]#,##0.0"/>
    <numFmt numFmtId="196" formatCode="[$-FC19]d\ mmmm\ yyyy\ &quot;г.&quot;"/>
    <numFmt numFmtId="197" formatCode="0.000000000"/>
    <numFmt numFmtId="198" formatCode="0.0000000000"/>
    <numFmt numFmtId="199" formatCode="0.00000000"/>
    <numFmt numFmtId="200" formatCode="0.0000000"/>
    <numFmt numFmtId="201" formatCode="0.0%"/>
    <numFmt numFmtId="202" formatCode="#,##0;[Red]#,##0"/>
    <numFmt numFmtId="203" formatCode="#,##0.00_ ;\-#,##0.00\ "/>
    <numFmt numFmtId="204" formatCode="#,##0.00_р_."/>
    <numFmt numFmtId="205" formatCode="#,##0.00;[Red]\-#,##0.00"/>
  </numFmts>
  <fonts count="63">
    <font>
      <sz val="10"/>
      <name val="Arial Cyr"/>
      <family val="0"/>
    </font>
    <font>
      <sz val="10"/>
      <name val="Times New Roman Cyr"/>
      <family val="1"/>
    </font>
    <font>
      <sz val="10"/>
      <name val="Helv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3"/>
      <name val="Times New Roman Cyr"/>
      <family val="1"/>
    </font>
    <font>
      <sz val="8"/>
      <name val="Courier New"/>
      <family val="3"/>
    </font>
    <font>
      <sz val="14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i/>
      <sz val="14"/>
      <name val="Times New Roman"/>
      <family val="1"/>
    </font>
    <font>
      <sz val="18"/>
      <name val="Arial Cyr"/>
      <family val="0"/>
    </font>
    <font>
      <sz val="20"/>
      <name val="Arial Cyr"/>
      <family val="0"/>
    </font>
    <font>
      <sz val="20"/>
      <name val="Times New Roman"/>
      <family val="1"/>
    </font>
    <font>
      <sz val="2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sz val="2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3" tint="-0.4999699890613556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20"/>
      <color theme="1"/>
      <name val="Times New Roman"/>
      <family val="1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2" fillId="0" borderId="0">
      <alignment/>
      <protection/>
    </xf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94" fontId="9" fillId="0" borderId="10" xfId="0" applyNumberFormat="1" applyFont="1" applyBorder="1" applyAlignment="1">
      <alignment horizontal="center" vertical="center" wrapText="1"/>
    </xf>
    <xf numFmtId="4" fontId="58" fillId="33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186" fontId="59" fillId="0" borderId="10" xfId="0" applyNumberFormat="1" applyFont="1" applyFill="1" applyBorder="1" applyAlignment="1">
      <alignment horizontal="center" vertical="center"/>
    </xf>
    <xf numFmtId="4" fontId="59" fillId="0" borderId="10" xfId="0" applyNumberFormat="1" applyFont="1" applyFill="1" applyBorder="1" applyAlignment="1">
      <alignment horizontal="center" vertical="center"/>
    </xf>
    <xf numFmtId="188" fontId="59" fillId="0" borderId="10" xfId="0" applyNumberFormat="1" applyFont="1" applyFill="1" applyBorder="1" applyAlignment="1">
      <alignment horizontal="center" vertical="center"/>
    </xf>
    <xf numFmtId="4" fontId="59" fillId="33" borderId="10" xfId="0" applyNumberFormat="1" applyFont="1" applyFill="1" applyBorder="1" applyAlignment="1">
      <alignment horizontal="center" vertical="center"/>
    </xf>
    <xf numFmtId="4" fontId="59" fillId="0" borderId="10" xfId="0" applyNumberFormat="1" applyFont="1" applyBorder="1" applyAlignment="1">
      <alignment horizontal="center" vertical="center"/>
    </xf>
    <xf numFmtId="171" fontId="9" fillId="0" borderId="10" xfId="63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204" fontId="59" fillId="33" borderId="10" xfId="0" applyNumberFormat="1" applyFont="1" applyFill="1" applyBorder="1" applyAlignment="1">
      <alignment horizontal="center" vertical="center"/>
    </xf>
    <xf numFmtId="3" fontId="59" fillId="0" borderId="10" xfId="0" applyNumberFormat="1" applyFont="1" applyBorder="1" applyAlignment="1">
      <alignment horizontal="center" vertical="center"/>
    </xf>
    <xf numFmtId="4" fontId="59" fillId="0" borderId="10" xfId="0" applyNumberFormat="1" applyFont="1" applyFill="1" applyBorder="1" applyAlignment="1">
      <alignment horizontal="center"/>
    </xf>
    <xf numFmtId="43" fontId="9" fillId="0" borderId="10" xfId="0" applyNumberFormat="1" applyFont="1" applyBorder="1" applyAlignment="1">
      <alignment horizontal="center" vertical="center"/>
    </xf>
    <xf numFmtId="171" fontId="9" fillId="0" borderId="10" xfId="63" applyFont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2" fontId="59" fillId="0" borderId="10" xfId="0" applyNumberFormat="1" applyFont="1" applyBorder="1" applyAlignment="1">
      <alignment horizontal="center" vertical="center"/>
    </xf>
    <xf numFmtId="204" fontId="60" fillId="0" borderId="10" xfId="0" applyNumberFormat="1" applyFont="1" applyFill="1" applyBorder="1" applyAlignment="1">
      <alignment horizontal="center"/>
    </xf>
    <xf numFmtId="194" fontId="5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204" fontId="59" fillId="0" borderId="10" xfId="0" applyNumberFormat="1" applyFont="1" applyFill="1" applyBorder="1" applyAlignment="1">
      <alignment horizontal="center" vertical="center"/>
    </xf>
    <xf numFmtId="204" fontId="5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/>
    </xf>
    <xf numFmtId="171" fontId="9" fillId="0" borderId="10" xfId="63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71" fontId="12" fillId="0" borderId="10" xfId="63" applyFont="1" applyFill="1" applyBorder="1" applyAlignment="1">
      <alignment horizontal="center"/>
    </xf>
    <xf numFmtId="4" fontId="59" fillId="33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/>
    </xf>
    <xf numFmtId="194" fontId="9" fillId="0" borderId="10" xfId="0" applyNumberFormat="1" applyFont="1" applyFill="1" applyBorder="1" applyAlignment="1">
      <alignment horizontal="center" vertical="center"/>
    </xf>
    <xf numFmtId="43" fontId="9" fillId="0" borderId="10" xfId="0" applyNumberFormat="1" applyFont="1" applyFill="1" applyBorder="1" applyAlignment="1">
      <alignment horizontal="center" vertical="center"/>
    </xf>
    <xf numFmtId="171" fontId="9" fillId="0" borderId="10" xfId="63" applyFont="1" applyFill="1" applyBorder="1" applyAlignment="1">
      <alignment horizontal="center" vertical="center"/>
    </xf>
    <xf numFmtId="2" fontId="12" fillId="0" borderId="10" xfId="54" applyNumberFormat="1" applyFont="1" applyFill="1" applyBorder="1" applyAlignment="1">
      <alignment horizontal="center" vertical="center"/>
      <protection/>
    </xf>
    <xf numFmtId="2" fontId="12" fillId="34" borderId="10" xfId="54" applyNumberFormat="1" applyFont="1" applyFill="1" applyBorder="1" applyAlignment="1">
      <alignment horizontal="center" vertical="center"/>
      <protection/>
    </xf>
    <xf numFmtId="4" fontId="60" fillId="0" borderId="10" xfId="0" applyNumberFormat="1" applyFont="1" applyFill="1" applyBorder="1" applyAlignment="1">
      <alignment horizontal="center" vertical="center"/>
    </xf>
    <xf numFmtId="4" fontId="60" fillId="0" borderId="10" xfId="0" applyNumberFormat="1" applyFont="1" applyFill="1" applyBorder="1" applyAlignment="1">
      <alignment horizontal="center"/>
    </xf>
    <xf numFmtId="194" fontId="9" fillId="0" borderId="10" xfId="0" applyNumberFormat="1" applyFont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202" fontId="9" fillId="0" borderId="10" xfId="0" applyNumberFormat="1" applyFont="1" applyBorder="1" applyAlignment="1">
      <alignment horizontal="center" vertical="center"/>
    </xf>
    <xf numFmtId="188" fontId="9" fillId="0" borderId="10" xfId="0" applyNumberFormat="1" applyFont="1" applyFill="1" applyBorder="1" applyAlignment="1">
      <alignment horizontal="center" vertical="center"/>
    </xf>
    <xf numFmtId="194" fontId="9" fillId="33" borderId="10" xfId="0" applyNumberFormat="1" applyFont="1" applyFill="1" applyBorder="1" applyAlignment="1">
      <alignment horizontal="center" vertical="center"/>
    </xf>
    <xf numFmtId="181" fontId="9" fillId="33" borderId="10" xfId="0" applyNumberFormat="1" applyFont="1" applyFill="1" applyBorder="1" applyAlignment="1">
      <alignment horizontal="center" vertical="center"/>
    </xf>
    <xf numFmtId="171" fontId="60" fillId="0" borderId="10" xfId="63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/>
    </xf>
    <xf numFmtId="195" fontId="9" fillId="0" borderId="10" xfId="0" applyNumberFormat="1" applyFont="1" applyBorder="1" applyAlignment="1">
      <alignment horizontal="center" vertical="center"/>
    </xf>
    <xf numFmtId="194" fontId="9" fillId="0" borderId="10" xfId="0" applyNumberFormat="1" applyFont="1" applyBorder="1" applyAlignment="1">
      <alignment horizontal="center"/>
    </xf>
    <xf numFmtId="171" fontId="9" fillId="35" borderId="10" xfId="63" applyFont="1" applyFill="1" applyBorder="1" applyAlignment="1">
      <alignment horizontal="center"/>
    </xf>
    <xf numFmtId="171" fontId="9" fillId="35" borderId="10" xfId="63" applyNumberFormat="1" applyFont="1" applyFill="1" applyBorder="1" applyAlignment="1">
      <alignment horizontal="center"/>
    </xf>
    <xf numFmtId="203" fontId="9" fillId="35" borderId="10" xfId="63" applyNumberFormat="1" applyFont="1" applyFill="1" applyBorder="1" applyAlignment="1">
      <alignment horizontal="center"/>
    </xf>
    <xf numFmtId="194" fontId="9" fillId="34" borderId="10" xfId="54" applyNumberFormat="1" applyFont="1" applyFill="1" applyBorder="1" applyAlignment="1">
      <alignment horizontal="center" vertical="center"/>
      <protection/>
    </xf>
    <xf numFmtId="188" fontId="9" fillId="33" borderId="10" xfId="0" applyNumberFormat="1" applyFont="1" applyFill="1" applyBorder="1" applyAlignment="1">
      <alignment horizontal="center" vertical="center"/>
    </xf>
    <xf numFmtId="2" fontId="5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2" fontId="60" fillId="0" borderId="10" xfId="0" applyNumberFormat="1" applyFont="1" applyFill="1" applyBorder="1" applyAlignment="1">
      <alignment horizontal="center"/>
    </xf>
    <xf numFmtId="194" fontId="60" fillId="0" borderId="10" xfId="0" applyNumberFormat="1" applyFont="1" applyFill="1" applyBorder="1" applyAlignment="1">
      <alignment horizontal="center"/>
    </xf>
    <xf numFmtId="195" fontId="60" fillId="33" borderId="10" xfId="0" applyNumberFormat="1" applyFont="1" applyFill="1" applyBorder="1" applyAlignment="1">
      <alignment horizontal="center" vertical="center"/>
    </xf>
    <xf numFmtId="195" fontId="9" fillId="33" borderId="10" xfId="0" applyNumberFormat="1" applyFont="1" applyFill="1" applyBorder="1" applyAlignment="1">
      <alignment horizontal="center" vertical="center"/>
    </xf>
    <xf numFmtId="2" fontId="60" fillId="33" borderId="10" xfId="33" applyNumberFormat="1" applyFont="1" applyFill="1" applyBorder="1" applyAlignment="1">
      <alignment horizontal="center" vertical="center"/>
      <protection/>
    </xf>
    <xf numFmtId="3" fontId="59" fillId="0" borderId="10" xfId="0" applyNumberFormat="1" applyFont="1" applyBorder="1" applyAlignment="1">
      <alignment horizontal="center"/>
    </xf>
    <xf numFmtId="4" fontId="59" fillId="0" borderId="10" xfId="0" applyNumberFormat="1" applyFont="1" applyBorder="1" applyAlignment="1">
      <alignment horizontal="center"/>
    </xf>
    <xf numFmtId="188" fontId="59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202" fontId="9" fillId="0" borderId="10" xfId="0" applyNumberFormat="1" applyFont="1" applyFill="1" applyBorder="1" applyAlignment="1">
      <alignment horizontal="center" vertical="center"/>
    </xf>
    <xf numFmtId="4" fontId="59" fillId="0" borderId="10" xfId="0" applyNumberFormat="1" applyFont="1" applyFill="1" applyBorder="1" applyAlignment="1">
      <alignment horizontal="center" vertical="top"/>
    </xf>
    <xf numFmtId="4" fontId="59" fillId="0" borderId="10" xfId="0" applyNumberFormat="1" applyFont="1" applyBorder="1" applyAlignment="1">
      <alignment horizontal="center" vertical="top"/>
    </xf>
    <xf numFmtId="3" fontId="60" fillId="0" borderId="10" xfId="0" applyNumberFormat="1" applyFont="1" applyFill="1" applyBorder="1" applyAlignment="1">
      <alignment horizontal="center"/>
    </xf>
    <xf numFmtId="3" fontId="60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94" fontId="6" fillId="0" borderId="0" xfId="0" applyNumberFormat="1" applyFont="1" applyFill="1" applyAlignment="1">
      <alignment horizontal="center" vertical="center"/>
    </xf>
    <xf numFmtId="0" fontId="6" fillId="36" borderId="0" xfId="0" applyFont="1" applyFill="1" applyAlignment="1">
      <alignment horizontal="center" vertical="center"/>
    </xf>
    <xf numFmtId="0" fontId="6" fillId="37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8" fillId="36" borderId="0" xfId="0" applyFont="1" applyFill="1" applyAlignment="1">
      <alignment horizontal="center" vertical="center"/>
    </xf>
    <xf numFmtId="182" fontId="8" fillId="0" borderId="0" xfId="0" applyNumberFormat="1" applyFont="1" applyAlignment="1">
      <alignment horizontal="center" vertical="center"/>
    </xf>
    <xf numFmtId="180" fontId="8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0" xfId="63" applyNumberFormat="1" applyFont="1" applyBorder="1" applyAlignment="1">
      <alignment horizontal="center"/>
    </xf>
    <xf numFmtId="181" fontId="9" fillId="0" borderId="10" xfId="0" applyNumberFormat="1" applyFont="1" applyBorder="1" applyAlignment="1">
      <alignment horizontal="left" wrapText="1"/>
    </xf>
    <xf numFmtId="0" fontId="9" fillId="33" borderId="10" xfId="0" applyFont="1" applyFill="1" applyBorder="1" applyAlignment="1">
      <alignment horizontal="left" wrapText="1"/>
    </xf>
    <xf numFmtId="0" fontId="12" fillId="36" borderId="10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horizontal="left" wrapText="1"/>
    </xf>
    <xf numFmtId="181" fontId="9" fillId="33" borderId="10" xfId="0" applyNumberFormat="1" applyFont="1" applyFill="1" applyBorder="1" applyAlignment="1">
      <alignment horizontal="left" wrapText="1"/>
    </xf>
    <xf numFmtId="181" fontId="9" fillId="0" borderId="10" xfId="0" applyNumberFormat="1" applyFont="1" applyFill="1" applyBorder="1" applyAlignment="1">
      <alignment horizontal="left" wrapText="1"/>
    </xf>
    <xf numFmtId="181" fontId="12" fillId="0" borderId="10" xfId="0" applyNumberFormat="1" applyFont="1" applyBorder="1" applyAlignment="1">
      <alignment horizontal="left" wrapText="1"/>
    </xf>
    <xf numFmtId="181" fontId="9" fillId="33" borderId="10" xfId="0" applyNumberFormat="1" applyFont="1" applyFill="1" applyBorder="1" applyAlignment="1">
      <alignment horizontal="left" vertical="center" wrapText="1"/>
    </xf>
    <xf numFmtId="0" fontId="9" fillId="33" borderId="10" xfId="54" applyFont="1" applyFill="1" applyBorder="1" applyAlignment="1">
      <alignment horizontal="left" vertical="center" wrapText="1"/>
      <protection/>
    </xf>
    <xf numFmtId="0" fontId="59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vertical="top" wrapText="1"/>
    </xf>
    <xf numFmtId="194" fontId="9" fillId="0" borderId="10" xfId="0" applyNumberFormat="1" applyFont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181" fontId="9" fillId="0" borderId="10" xfId="54" applyNumberFormat="1" applyFont="1" applyFill="1" applyBorder="1" applyAlignment="1">
      <alignment horizontal="left" wrapText="1"/>
      <protection/>
    </xf>
    <xf numFmtId="0" fontId="9" fillId="0" borderId="10" xfId="54" applyFont="1" applyFill="1" applyBorder="1" applyAlignment="1">
      <alignment horizontal="left" vertical="top" wrapText="1"/>
      <protection/>
    </xf>
    <xf numFmtId="0" fontId="6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wrapText="1"/>
    </xf>
    <xf numFmtId="0" fontId="59" fillId="0" borderId="10" xfId="0" applyNumberFormat="1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181" fontId="9" fillId="0" borderId="10" xfId="0" applyNumberFormat="1" applyFont="1" applyFill="1" applyBorder="1" applyAlignment="1">
      <alignment horizontal="left" vertical="center" wrapText="1"/>
    </xf>
    <xf numFmtId="181" fontId="9" fillId="0" borderId="10" xfId="0" applyNumberFormat="1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wrapText="1"/>
    </xf>
    <xf numFmtId="0" fontId="59" fillId="0" borderId="10" xfId="0" applyFont="1" applyFill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94" fontId="9" fillId="0" borderId="10" xfId="0" applyNumberFormat="1" applyFont="1" applyBorder="1" applyAlignment="1">
      <alignment horizontal="center" vertical="center" wrapText="1"/>
    </xf>
    <xf numFmtId="202" fontId="9" fillId="0" borderId="10" xfId="0" applyNumberFormat="1" applyFont="1" applyBorder="1" applyAlignment="1">
      <alignment horizontal="center" vertical="center" wrapText="1"/>
    </xf>
    <xf numFmtId="194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81" fontId="8" fillId="0" borderId="10" xfId="0" applyNumberFormat="1" applyFont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Border="1" applyAlignment="1">
      <alignment wrapText="1"/>
    </xf>
    <xf numFmtId="194" fontId="15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top" wrapText="1"/>
    </xf>
    <xf numFmtId="194" fontId="9" fillId="0" borderId="11" xfId="0" applyNumberFormat="1" applyFont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180" fontId="9" fillId="0" borderId="13" xfId="0" applyNumberFormat="1" applyFont="1" applyFill="1" applyBorder="1" applyAlignment="1">
      <alignment vertical="center" wrapText="1"/>
    </xf>
    <xf numFmtId="180" fontId="9" fillId="0" borderId="14" xfId="0" applyNumberFormat="1" applyFont="1" applyFill="1" applyBorder="1" applyAlignment="1">
      <alignment vertical="center" wrapText="1"/>
    </xf>
    <xf numFmtId="170" fontId="9" fillId="0" borderId="10" xfId="44" applyFont="1" applyFill="1" applyBorder="1" applyAlignment="1">
      <alignment horizontal="center" vertical="center"/>
    </xf>
    <xf numFmtId="43" fontId="16" fillId="0" borderId="0" xfId="0" applyNumberFormat="1" applyFont="1" applyAlignment="1">
      <alignment/>
    </xf>
    <xf numFmtId="43" fontId="17" fillId="38" borderId="0" xfId="0" applyNumberFormat="1" applyFont="1" applyFill="1" applyAlignment="1">
      <alignment/>
    </xf>
    <xf numFmtId="170" fontId="8" fillId="0" borderId="10" xfId="44" applyFont="1" applyFill="1" applyBorder="1" applyAlignment="1">
      <alignment horizontal="center" vertical="center" wrapText="1"/>
    </xf>
    <xf numFmtId="188" fontId="9" fillId="0" borderId="11" xfId="0" applyNumberFormat="1" applyFont="1" applyFill="1" applyBorder="1" applyAlignment="1">
      <alignment horizontal="center" vertical="center"/>
    </xf>
    <xf numFmtId="4" fontId="59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188" fontId="18" fillId="0" borderId="10" xfId="0" applyNumberFormat="1" applyFont="1" applyFill="1" applyBorder="1" applyAlignment="1">
      <alignment horizontal="center" vertical="center"/>
    </xf>
    <xf numFmtId="4" fontId="61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194" fontId="1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right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82" fontId="9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60"/>
  <sheetViews>
    <sheetView tabSelected="1" zoomScale="75" zoomScaleNormal="75" zoomScaleSheetLayoutView="75" workbookViewId="0" topLeftCell="A1">
      <selection activeCell="P1" sqref="P1:P2"/>
    </sheetView>
  </sheetViews>
  <sheetFormatPr defaultColWidth="11.375" defaultRowHeight="12.75"/>
  <cols>
    <col min="1" max="1" width="6.375" style="88" customWidth="1"/>
    <col min="2" max="2" width="62.875" style="126" customWidth="1"/>
    <col min="3" max="3" width="12.00390625" style="2" customWidth="1"/>
    <col min="4" max="4" width="14.125" style="1" customWidth="1"/>
    <col min="5" max="5" width="16.75390625" style="89" customWidth="1"/>
    <col min="6" max="6" width="23.625" style="90" customWidth="1"/>
    <col min="7" max="7" width="18.25390625" style="90" customWidth="1"/>
    <col min="8" max="8" width="23.875" style="91" customWidth="1"/>
    <col min="9" max="9" width="23.25390625" style="79" customWidth="1"/>
    <col min="10" max="10" width="31.875" style="3" hidden="1" customWidth="1"/>
    <col min="11" max="11" width="19.25390625" style="3" hidden="1" customWidth="1"/>
    <col min="12" max="12" width="18.25390625" style="3" hidden="1" customWidth="1"/>
    <col min="13" max="13" width="20.00390625" style="3" hidden="1" customWidth="1"/>
    <col min="14" max="14" width="15.00390625" style="3" hidden="1" customWidth="1"/>
    <col min="15" max="15" width="3.625" style="3" hidden="1" customWidth="1"/>
    <col min="16" max="16" width="25.375" style="79" customWidth="1"/>
    <col min="17" max="17" width="11.375" style="79" customWidth="1"/>
    <col min="18" max="18" width="16.75390625" style="79" bestFit="1" customWidth="1"/>
    <col min="19" max="19" width="17.00390625" style="79" customWidth="1"/>
    <col min="20" max="16384" width="11.375" style="79" customWidth="1"/>
  </cols>
  <sheetData>
    <row r="1" spans="1:16" ht="37.5" customHeight="1">
      <c r="A1" s="154" t="s">
        <v>0</v>
      </c>
      <c r="B1" s="156" t="s">
        <v>2</v>
      </c>
      <c r="C1" s="158" t="s">
        <v>1</v>
      </c>
      <c r="D1" s="159" t="s">
        <v>4</v>
      </c>
      <c r="E1" s="154" t="s">
        <v>6</v>
      </c>
      <c r="F1" s="140" t="s">
        <v>3</v>
      </c>
      <c r="G1" s="141"/>
      <c r="H1" s="154" t="s">
        <v>8</v>
      </c>
      <c r="I1" s="154" t="s">
        <v>13</v>
      </c>
      <c r="J1" s="6"/>
      <c r="K1" s="6"/>
      <c r="L1" s="6"/>
      <c r="M1" s="6"/>
      <c r="N1" s="6"/>
      <c r="O1" s="6"/>
      <c r="P1" s="154" t="s">
        <v>14</v>
      </c>
    </row>
    <row r="2" spans="1:16" ht="360" customHeight="1">
      <c r="A2" s="154"/>
      <c r="B2" s="157"/>
      <c r="C2" s="158"/>
      <c r="D2" s="159"/>
      <c r="E2" s="154"/>
      <c r="F2" s="20" t="s">
        <v>5</v>
      </c>
      <c r="G2" s="20" t="s">
        <v>7</v>
      </c>
      <c r="H2" s="154"/>
      <c r="I2" s="154"/>
      <c r="J2" s="6"/>
      <c r="K2" s="6"/>
      <c r="L2" s="6"/>
      <c r="M2" s="6"/>
      <c r="N2" s="6"/>
      <c r="O2" s="6"/>
      <c r="P2" s="154"/>
    </row>
    <row r="3" spans="1:16" ht="18.75">
      <c r="A3" s="22">
        <v>1</v>
      </c>
      <c r="B3" s="132">
        <v>2</v>
      </c>
      <c r="C3" s="22">
        <v>3</v>
      </c>
      <c r="D3" s="22">
        <v>4</v>
      </c>
      <c r="E3" s="22">
        <v>5</v>
      </c>
      <c r="F3" s="22">
        <v>6</v>
      </c>
      <c r="G3" s="22">
        <v>7</v>
      </c>
      <c r="H3" s="22">
        <v>9</v>
      </c>
      <c r="I3" s="22">
        <v>10</v>
      </c>
      <c r="J3" s="22"/>
      <c r="K3" s="22"/>
      <c r="L3" s="22"/>
      <c r="M3" s="22"/>
      <c r="N3" s="22"/>
      <c r="O3" s="22"/>
      <c r="P3" s="22">
        <v>11</v>
      </c>
    </row>
    <row r="4" spans="1:19" s="80" customFormat="1" ht="18.75">
      <c r="A4" s="22">
        <v>1</v>
      </c>
      <c r="B4" s="93" t="s">
        <v>9</v>
      </c>
      <c r="C4" s="47" t="s">
        <v>12</v>
      </c>
      <c r="D4" s="47">
        <v>1887</v>
      </c>
      <c r="E4" s="47">
        <v>1241072.35</v>
      </c>
      <c r="F4" s="40">
        <v>1179018.73</v>
      </c>
      <c r="G4" s="40">
        <v>62053.62</v>
      </c>
      <c r="H4" s="47">
        <v>1887</v>
      </c>
      <c r="I4" s="22" t="s">
        <v>15</v>
      </c>
      <c r="J4" s="22" t="s">
        <v>15</v>
      </c>
      <c r="K4" s="22" t="s">
        <v>15</v>
      </c>
      <c r="L4" s="22" t="s">
        <v>15</v>
      </c>
      <c r="M4" s="22" t="s">
        <v>15</v>
      </c>
      <c r="N4" s="22" t="s">
        <v>15</v>
      </c>
      <c r="O4" s="22" t="s">
        <v>15</v>
      </c>
      <c r="P4" s="22" t="s">
        <v>15</v>
      </c>
      <c r="S4" s="81"/>
    </row>
    <row r="5" spans="1:19" s="80" customFormat="1" ht="18.75">
      <c r="A5" s="22">
        <v>2</v>
      </c>
      <c r="B5" s="93" t="s">
        <v>10</v>
      </c>
      <c r="C5" s="47" t="s">
        <v>12</v>
      </c>
      <c r="D5" s="47">
        <v>1463</v>
      </c>
      <c r="E5" s="47">
        <v>931390.73</v>
      </c>
      <c r="F5" s="40">
        <v>847849.1700000004</v>
      </c>
      <c r="G5" s="40">
        <v>83541.55999999956</v>
      </c>
      <c r="H5" s="47">
        <v>1463</v>
      </c>
      <c r="I5" s="22" t="s">
        <v>15</v>
      </c>
      <c r="J5" s="22" t="s">
        <v>15</v>
      </c>
      <c r="K5" s="22" t="s">
        <v>15</v>
      </c>
      <c r="L5" s="22" t="s">
        <v>15</v>
      </c>
      <c r="M5" s="22" t="s">
        <v>15</v>
      </c>
      <c r="N5" s="22" t="s">
        <v>15</v>
      </c>
      <c r="O5" s="22" t="s">
        <v>15</v>
      </c>
      <c r="P5" s="22" t="s">
        <v>15</v>
      </c>
      <c r="S5" s="81"/>
    </row>
    <row r="6" spans="1:19" s="80" customFormat="1" ht="18.75">
      <c r="A6" s="22">
        <v>3</v>
      </c>
      <c r="B6" s="93" t="s">
        <v>11</v>
      </c>
      <c r="C6" s="47" t="s">
        <v>12</v>
      </c>
      <c r="D6" s="47">
        <v>2048</v>
      </c>
      <c r="E6" s="47">
        <v>1363296.95</v>
      </c>
      <c r="F6" s="40">
        <v>1295132.0999999999</v>
      </c>
      <c r="G6" s="40">
        <v>68164.85</v>
      </c>
      <c r="H6" s="47">
        <v>2048</v>
      </c>
      <c r="I6" s="22" t="s">
        <v>15</v>
      </c>
      <c r="J6" s="22" t="s">
        <v>15</v>
      </c>
      <c r="K6" s="22" t="s">
        <v>15</v>
      </c>
      <c r="L6" s="22" t="s">
        <v>15</v>
      </c>
      <c r="M6" s="22" t="s">
        <v>15</v>
      </c>
      <c r="N6" s="22" t="s">
        <v>15</v>
      </c>
      <c r="O6" s="22" t="s">
        <v>15</v>
      </c>
      <c r="P6" s="22" t="s">
        <v>15</v>
      </c>
      <c r="S6" s="81"/>
    </row>
    <row r="7" spans="1:16" s="80" customFormat="1" ht="18.75">
      <c r="A7" s="22">
        <v>4</v>
      </c>
      <c r="B7" s="93" t="s">
        <v>16</v>
      </c>
      <c r="C7" s="47" t="s">
        <v>12</v>
      </c>
      <c r="D7" s="40">
        <v>3781.5</v>
      </c>
      <c r="E7" s="40">
        <v>3705760.42</v>
      </c>
      <c r="F7" s="40">
        <f>E7-G7</f>
        <v>2934962.25</v>
      </c>
      <c r="G7" s="40">
        <f>ROUND(E7*0.208,2)</f>
        <v>770798.17</v>
      </c>
      <c r="H7" s="40">
        <v>3781.5</v>
      </c>
      <c r="I7" s="22" t="s">
        <v>15</v>
      </c>
      <c r="J7" s="14"/>
      <c r="K7" s="14">
        <v>3705760.42</v>
      </c>
      <c r="L7" s="14"/>
      <c r="M7" s="14"/>
      <c r="N7" s="14"/>
      <c r="O7" s="14"/>
      <c r="P7" s="14" t="s">
        <v>20</v>
      </c>
    </row>
    <row r="8" spans="1:16" s="80" customFormat="1" ht="18.75">
      <c r="A8" s="22">
        <v>5</v>
      </c>
      <c r="B8" s="93" t="s">
        <v>17</v>
      </c>
      <c r="C8" s="47" t="s">
        <v>12</v>
      </c>
      <c r="D8" s="40">
        <v>3976</v>
      </c>
      <c r="E8" s="40">
        <v>2841210.53</v>
      </c>
      <c r="F8" s="40">
        <f>E8-G8</f>
        <v>2250238.7399999998</v>
      </c>
      <c r="G8" s="40">
        <f>ROUND(E8*0.208,2)</f>
        <v>590971.79</v>
      </c>
      <c r="H8" s="40">
        <v>3976</v>
      </c>
      <c r="I8" s="22" t="s">
        <v>15</v>
      </c>
      <c r="J8" s="14"/>
      <c r="K8" s="14">
        <v>2841210.53</v>
      </c>
      <c r="L8" s="14"/>
      <c r="M8" s="14"/>
      <c r="N8" s="14"/>
      <c r="O8" s="14"/>
      <c r="P8" s="14" t="s">
        <v>20</v>
      </c>
    </row>
    <row r="9" spans="1:16" s="80" customFormat="1" ht="18.75">
      <c r="A9" s="22">
        <v>6</v>
      </c>
      <c r="B9" s="93" t="s">
        <v>18</v>
      </c>
      <c r="C9" s="47" t="s">
        <v>12</v>
      </c>
      <c r="D9" s="40">
        <v>3520</v>
      </c>
      <c r="E9" s="40">
        <v>2480628.17</v>
      </c>
      <c r="F9" s="40">
        <f>E9-G9</f>
        <v>1964657.51</v>
      </c>
      <c r="G9" s="40">
        <f>ROUND(E9*0.208,2)</f>
        <v>515970.66</v>
      </c>
      <c r="H9" s="40">
        <v>3520</v>
      </c>
      <c r="I9" s="22" t="s">
        <v>15</v>
      </c>
      <c r="J9" s="14"/>
      <c r="K9" s="14">
        <v>2480628.17</v>
      </c>
      <c r="L9" s="14"/>
      <c r="M9" s="14"/>
      <c r="N9" s="14"/>
      <c r="O9" s="14"/>
      <c r="P9" s="14" t="s">
        <v>20</v>
      </c>
    </row>
    <row r="10" spans="1:16" s="80" customFormat="1" ht="18.75">
      <c r="A10" s="22">
        <v>7</v>
      </c>
      <c r="B10" s="93" t="s">
        <v>19</v>
      </c>
      <c r="C10" s="47" t="s">
        <v>12</v>
      </c>
      <c r="D10" s="40">
        <v>4251</v>
      </c>
      <c r="E10" s="40">
        <v>4069669.89</v>
      </c>
      <c r="F10" s="40">
        <f>E10-G10</f>
        <v>3223178.5500000003</v>
      </c>
      <c r="G10" s="40">
        <f>ROUND(E10*0.208,2)</f>
        <v>846491.34</v>
      </c>
      <c r="H10" s="40">
        <v>4251</v>
      </c>
      <c r="I10" s="22" t="s">
        <v>15</v>
      </c>
      <c r="J10" s="14"/>
      <c r="K10" s="14">
        <v>4069669.89</v>
      </c>
      <c r="L10" s="14"/>
      <c r="M10" s="14"/>
      <c r="N10" s="14"/>
      <c r="O10" s="14"/>
      <c r="P10" s="14" t="s">
        <v>20</v>
      </c>
    </row>
    <row r="11" spans="1:16" s="80" customFormat="1" ht="37.5">
      <c r="A11" s="22">
        <v>8</v>
      </c>
      <c r="B11" s="93" t="s">
        <v>183</v>
      </c>
      <c r="C11" s="47" t="s">
        <v>12</v>
      </c>
      <c r="D11" s="47">
        <v>2518</v>
      </c>
      <c r="E11" s="47">
        <v>2030420.22</v>
      </c>
      <c r="F11" s="40">
        <v>226421.81999999983</v>
      </c>
      <c r="G11" s="40">
        <v>1803998.4000000001</v>
      </c>
      <c r="H11" s="47">
        <v>2518</v>
      </c>
      <c r="I11" s="22" t="s">
        <v>15</v>
      </c>
      <c r="J11" s="14"/>
      <c r="K11" s="14"/>
      <c r="L11" s="14"/>
      <c r="M11" s="14"/>
      <c r="N11" s="14"/>
      <c r="O11" s="14"/>
      <c r="P11" s="14" t="s">
        <v>185</v>
      </c>
    </row>
    <row r="12" spans="1:16" s="80" customFormat="1" ht="37.5">
      <c r="A12" s="22">
        <v>9</v>
      </c>
      <c r="B12" s="93" t="s">
        <v>184</v>
      </c>
      <c r="C12" s="47" t="s">
        <v>12</v>
      </c>
      <c r="D12" s="47">
        <v>2731</v>
      </c>
      <c r="E12" s="47">
        <v>1810374.09</v>
      </c>
      <c r="F12" s="40">
        <v>1636578.1800000002</v>
      </c>
      <c r="G12" s="40">
        <v>173795.91</v>
      </c>
      <c r="H12" s="47">
        <v>2731</v>
      </c>
      <c r="I12" s="22" t="s">
        <v>15</v>
      </c>
      <c r="J12" s="14"/>
      <c r="K12" s="14"/>
      <c r="L12" s="14"/>
      <c r="M12" s="14"/>
      <c r="N12" s="14"/>
      <c r="O12" s="14"/>
      <c r="P12" s="14" t="s">
        <v>185</v>
      </c>
    </row>
    <row r="13" spans="1:16" s="80" customFormat="1" ht="18.75">
      <c r="A13" s="22">
        <v>10</v>
      </c>
      <c r="B13" s="93" t="s">
        <v>21</v>
      </c>
      <c r="C13" s="47" t="s">
        <v>12</v>
      </c>
      <c r="D13" s="40">
        <v>1575</v>
      </c>
      <c r="E13" s="47">
        <v>767335.44</v>
      </c>
      <c r="F13" s="40">
        <f aca="true" t="shared" si="0" ref="F13:F42">E13-G13</f>
        <v>607729.66848</v>
      </c>
      <c r="G13" s="40">
        <f aca="true" t="shared" si="1" ref="G13:G18">E13*0.208</f>
        <v>159605.77151999998</v>
      </c>
      <c r="H13" s="40">
        <v>1575</v>
      </c>
      <c r="I13" s="14" t="s">
        <v>27</v>
      </c>
      <c r="J13" s="14"/>
      <c r="K13" s="14"/>
      <c r="L13" s="14"/>
      <c r="M13" s="14"/>
      <c r="N13" s="14"/>
      <c r="O13" s="14"/>
      <c r="P13" s="14" t="s">
        <v>28</v>
      </c>
    </row>
    <row r="14" spans="1:16" s="80" customFormat="1" ht="18.75">
      <c r="A14" s="22">
        <v>11</v>
      </c>
      <c r="B14" s="93" t="s">
        <v>22</v>
      </c>
      <c r="C14" s="47" t="s">
        <v>12</v>
      </c>
      <c r="D14" s="40">
        <v>2550</v>
      </c>
      <c r="E14" s="47">
        <v>1744474.35</v>
      </c>
      <c r="F14" s="40">
        <f t="shared" si="0"/>
        <v>1381623.6852000002</v>
      </c>
      <c r="G14" s="40">
        <f t="shared" si="1"/>
        <v>362850.6648</v>
      </c>
      <c r="H14" s="40">
        <v>2550</v>
      </c>
      <c r="I14" s="14" t="s">
        <v>27</v>
      </c>
      <c r="J14" s="14"/>
      <c r="K14" s="14"/>
      <c r="L14" s="14"/>
      <c r="M14" s="14"/>
      <c r="N14" s="14"/>
      <c r="O14" s="14"/>
      <c r="P14" s="14" t="s">
        <v>28</v>
      </c>
    </row>
    <row r="15" spans="1:16" s="80" customFormat="1" ht="18.75">
      <c r="A15" s="22">
        <v>12</v>
      </c>
      <c r="B15" s="93" t="s">
        <v>23</v>
      </c>
      <c r="C15" s="47" t="s">
        <v>12</v>
      </c>
      <c r="D15" s="40">
        <v>2100</v>
      </c>
      <c r="E15" s="47">
        <v>1435057.35</v>
      </c>
      <c r="F15" s="40">
        <f t="shared" si="0"/>
        <v>1136565.4212000002</v>
      </c>
      <c r="G15" s="40">
        <f t="shared" si="1"/>
        <v>298491.9288</v>
      </c>
      <c r="H15" s="40">
        <v>2100</v>
      </c>
      <c r="I15" s="14" t="s">
        <v>27</v>
      </c>
      <c r="J15" s="14"/>
      <c r="K15" s="14"/>
      <c r="L15" s="14"/>
      <c r="M15" s="14"/>
      <c r="N15" s="14"/>
      <c r="O15" s="14"/>
      <c r="P15" s="14" t="s">
        <v>28</v>
      </c>
    </row>
    <row r="16" spans="1:16" s="80" customFormat="1" ht="18.75">
      <c r="A16" s="22">
        <v>13</v>
      </c>
      <c r="B16" s="93" t="s">
        <v>24</v>
      </c>
      <c r="C16" s="47" t="s">
        <v>12</v>
      </c>
      <c r="D16" s="40">
        <v>1346.8</v>
      </c>
      <c r="E16" s="47">
        <v>803119.76</v>
      </c>
      <c r="F16" s="40">
        <f t="shared" si="0"/>
        <v>636070.84992</v>
      </c>
      <c r="G16" s="40">
        <f t="shared" si="1"/>
        <v>167048.91008</v>
      </c>
      <c r="H16" s="40">
        <v>1346.8</v>
      </c>
      <c r="I16" s="14" t="s">
        <v>27</v>
      </c>
      <c r="J16" s="14"/>
      <c r="K16" s="14"/>
      <c r="L16" s="14"/>
      <c r="M16" s="14"/>
      <c r="N16" s="14"/>
      <c r="O16" s="14"/>
      <c r="P16" s="14" t="s">
        <v>28</v>
      </c>
    </row>
    <row r="17" spans="1:16" s="80" customFormat="1" ht="18.75">
      <c r="A17" s="22">
        <v>14</v>
      </c>
      <c r="B17" s="93" t="s">
        <v>25</v>
      </c>
      <c r="C17" s="47" t="s">
        <v>12</v>
      </c>
      <c r="D17" s="47">
        <v>2005</v>
      </c>
      <c r="E17" s="47">
        <v>1304985.56</v>
      </c>
      <c r="F17" s="40">
        <f t="shared" si="0"/>
        <v>1033548.5635200001</v>
      </c>
      <c r="G17" s="40">
        <f t="shared" si="1"/>
        <v>271436.99648</v>
      </c>
      <c r="H17" s="47">
        <v>2005</v>
      </c>
      <c r="I17" s="14" t="s">
        <v>27</v>
      </c>
      <c r="J17" s="14"/>
      <c r="K17" s="14"/>
      <c r="L17" s="14"/>
      <c r="M17" s="14"/>
      <c r="N17" s="14"/>
      <c r="O17" s="14"/>
      <c r="P17" s="14" t="s">
        <v>28</v>
      </c>
    </row>
    <row r="18" spans="1:16" s="80" customFormat="1" ht="18.75">
      <c r="A18" s="22">
        <v>15</v>
      </c>
      <c r="B18" s="93" t="s">
        <v>26</v>
      </c>
      <c r="C18" s="47" t="s">
        <v>12</v>
      </c>
      <c r="D18" s="47">
        <v>4543.2</v>
      </c>
      <c r="E18" s="47">
        <v>2762241.24</v>
      </c>
      <c r="F18" s="40">
        <f t="shared" si="0"/>
        <v>2187695.06208</v>
      </c>
      <c r="G18" s="40">
        <f t="shared" si="1"/>
        <v>574546.17792</v>
      </c>
      <c r="H18" s="47">
        <v>4543.2</v>
      </c>
      <c r="I18" s="14" t="s">
        <v>27</v>
      </c>
      <c r="J18" s="14"/>
      <c r="K18" s="14"/>
      <c r="L18" s="14"/>
      <c r="M18" s="14"/>
      <c r="N18" s="14"/>
      <c r="O18" s="14"/>
      <c r="P18" s="14" t="s">
        <v>28</v>
      </c>
    </row>
    <row r="19" spans="1:16" s="80" customFormat="1" ht="18.75">
      <c r="A19" s="22">
        <v>16</v>
      </c>
      <c r="B19" s="94" t="s">
        <v>29</v>
      </c>
      <c r="C19" s="47" t="s">
        <v>12</v>
      </c>
      <c r="D19" s="47">
        <f>6888+350</f>
        <v>7238</v>
      </c>
      <c r="E19" s="48">
        <v>4417098.34</v>
      </c>
      <c r="F19" s="40">
        <f t="shared" si="0"/>
        <v>3675025.82</v>
      </c>
      <c r="G19" s="40">
        <f aca="true" t="shared" si="2" ref="G19:G24">ROUND(E19*0.168,2)</f>
        <v>742072.52</v>
      </c>
      <c r="H19" s="47">
        <v>7238</v>
      </c>
      <c r="I19" s="14" t="s">
        <v>35</v>
      </c>
      <c r="J19" s="14" t="s">
        <v>35</v>
      </c>
      <c r="K19" s="14" t="s">
        <v>35</v>
      </c>
      <c r="L19" s="14" t="s">
        <v>35</v>
      </c>
      <c r="M19" s="14" t="s">
        <v>35</v>
      </c>
      <c r="N19" s="14" t="s">
        <v>35</v>
      </c>
      <c r="O19" s="14" t="s">
        <v>35</v>
      </c>
      <c r="P19" s="14" t="s">
        <v>35</v>
      </c>
    </row>
    <row r="20" spans="1:16" s="80" customFormat="1" ht="18.75">
      <c r="A20" s="22">
        <v>17</v>
      </c>
      <c r="B20" s="94" t="s">
        <v>30</v>
      </c>
      <c r="C20" s="47" t="s">
        <v>12</v>
      </c>
      <c r="D20" s="47">
        <f>3913.6+1177</f>
        <v>5090.6</v>
      </c>
      <c r="E20" s="48">
        <v>3189957.01</v>
      </c>
      <c r="F20" s="40">
        <f t="shared" si="0"/>
        <v>2654044.2299999995</v>
      </c>
      <c r="G20" s="40">
        <f t="shared" si="2"/>
        <v>535912.78</v>
      </c>
      <c r="H20" s="47">
        <v>5090.6</v>
      </c>
      <c r="I20" s="14" t="s">
        <v>35</v>
      </c>
      <c r="J20" s="14" t="s">
        <v>35</v>
      </c>
      <c r="K20" s="14" t="s">
        <v>35</v>
      </c>
      <c r="L20" s="14" t="s">
        <v>35</v>
      </c>
      <c r="M20" s="14" t="s">
        <v>35</v>
      </c>
      <c r="N20" s="14" t="s">
        <v>35</v>
      </c>
      <c r="O20" s="14" t="s">
        <v>35</v>
      </c>
      <c r="P20" s="14" t="s">
        <v>35</v>
      </c>
    </row>
    <row r="21" spans="1:16" s="80" customFormat="1" ht="18.75">
      <c r="A21" s="22">
        <v>18</v>
      </c>
      <c r="B21" s="94" t="s">
        <v>31</v>
      </c>
      <c r="C21" s="47" t="s">
        <v>12</v>
      </c>
      <c r="D21" s="47">
        <v>2958</v>
      </c>
      <c r="E21" s="48">
        <v>1499140.4</v>
      </c>
      <c r="F21" s="40">
        <f t="shared" si="0"/>
        <v>1247284.8099999998</v>
      </c>
      <c r="G21" s="40">
        <f t="shared" si="2"/>
        <v>251855.59</v>
      </c>
      <c r="H21" s="47">
        <v>2958</v>
      </c>
      <c r="I21" s="14" t="s">
        <v>35</v>
      </c>
      <c r="J21" s="14" t="s">
        <v>35</v>
      </c>
      <c r="K21" s="14" t="s">
        <v>35</v>
      </c>
      <c r="L21" s="14" t="s">
        <v>35</v>
      </c>
      <c r="M21" s="14" t="s">
        <v>35</v>
      </c>
      <c r="N21" s="14" t="s">
        <v>35</v>
      </c>
      <c r="O21" s="14" t="s">
        <v>35</v>
      </c>
      <c r="P21" s="14" t="s">
        <v>35</v>
      </c>
    </row>
    <row r="22" spans="1:16" s="80" customFormat="1" ht="18.75">
      <c r="A22" s="22">
        <v>19</v>
      </c>
      <c r="B22" s="94" t="s">
        <v>32</v>
      </c>
      <c r="C22" s="47" t="s">
        <v>12</v>
      </c>
      <c r="D22" s="47">
        <v>10963.8</v>
      </c>
      <c r="E22" s="48">
        <v>7879615.73</v>
      </c>
      <c r="F22" s="40">
        <f t="shared" si="0"/>
        <v>6555840.290000001</v>
      </c>
      <c r="G22" s="40">
        <f t="shared" si="2"/>
        <v>1323775.44</v>
      </c>
      <c r="H22" s="47">
        <v>10963.8</v>
      </c>
      <c r="I22" s="14" t="s">
        <v>35</v>
      </c>
      <c r="J22" s="14" t="s">
        <v>35</v>
      </c>
      <c r="K22" s="14" t="s">
        <v>35</v>
      </c>
      <c r="L22" s="14" t="s">
        <v>35</v>
      </c>
      <c r="M22" s="14" t="s">
        <v>35</v>
      </c>
      <c r="N22" s="14" t="s">
        <v>35</v>
      </c>
      <c r="O22" s="14" t="s">
        <v>35</v>
      </c>
      <c r="P22" s="14" t="s">
        <v>35</v>
      </c>
    </row>
    <row r="23" spans="1:16" s="80" customFormat="1" ht="18.75">
      <c r="A23" s="22">
        <v>20</v>
      </c>
      <c r="B23" s="94" t="s">
        <v>33</v>
      </c>
      <c r="C23" s="47" t="s">
        <v>12</v>
      </c>
      <c r="D23" s="47">
        <v>13096</v>
      </c>
      <c r="E23" s="48">
        <v>6637167.95</v>
      </c>
      <c r="F23" s="40">
        <f t="shared" si="0"/>
        <v>5522123.73</v>
      </c>
      <c r="G23" s="40">
        <f t="shared" si="2"/>
        <v>1115044.22</v>
      </c>
      <c r="H23" s="47">
        <v>13096</v>
      </c>
      <c r="I23" s="14" t="s">
        <v>35</v>
      </c>
      <c r="J23" s="14" t="s">
        <v>35</v>
      </c>
      <c r="K23" s="14" t="s">
        <v>35</v>
      </c>
      <c r="L23" s="14" t="s">
        <v>35</v>
      </c>
      <c r="M23" s="14" t="s">
        <v>35</v>
      </c>
      <c r="N23" s="14" t="s">
        <v>35</v>
      </c>
      <c r="O23" s="14" t="s">
        <v>35</v>
      </c>
      <c r="P23" s="14" t="s">
        <v>35</v>
      </c>
    </row>
    <row r="24" spans="1:16" s="80" customFormat="1" ht="18.75">
      <c r="A24" s="22">
        <v>21</v>
      </c>
      <c r="B24" s="94" t="s">
        <v>34</v>
      </c>
      <c r="C24" s="47" t="s">
        <v>12</v>
      </c>
      <c r="D24" s="47">
        <v>892</v>
      </c>
      <c r="E24" s="48">
        <v>529650.6</v>
      </c>
      <c r="F24" s="40">
        <f t="shared" si="0"/>
        <v>440669.3</v>
      </c>
      <c r="G24" s="40">
        <f t="shared" si="2"/>
        <v>88981.3</v>
      </c>
      <c r="H24" s="47">
        <v>892</v>
      </c>
      <c r="I24" s="14" t="s">
        <v>35</v>
      </c>
      <c r="J24" s="14" t="s">
        <v>35</v>
      </c>
      <c r="K24" s="14" t="s">
        <v>35</v>
      </c>
      <c r="L24" s="14" t="s">
        <v>35</v>
      </c>
      <c r="M24" s="14" t="s">
        <v>35</v>
      </c>
      <c r="N24" s="14" t="s">
        <v>35</v>
      </c>
      <c r="O24" s="14" t="s">
        <v>35</v>
      </c>
      <c r="P24" s="14" t="s">
        <v>35</v>
      </c>
    </row>
    <row r="25" spans="1:16" s="80" customFormat="1" ht="18.75">
      <c r="A25" s="22">
        <v>22</v>
      </c>
      <c r="B25" s="94" t="s">
        <v>36</v>
      </c>
      <c r="C25" s="47" t="s">
        <v>12</v>
      </c>
      <c r="D25" s="47">
        <f>4728.1+2167+559.9</f>
        <v>7455</v>
      </c>
      <c r="E25" s="11">
        <v>4308412.25</v>
      </c>
      <c r="F25" s="40">
        <f t="shared" si="0"/>
        <v>2998654.9299999997</v>
      </c>
      <c r="G25" s="40">
        <f>ROUND(E25*0.304,2)</f>
        <v>1309757.32</v>
      </c>
      <c r="H25" s="47">
        <v>7455</v>
      </c>
      <c r="I25" s="14" t="s">
        <v>35</v>
      </c>
      <c r="J25" s="14"/>
      <c r="K25" s="14"/>
      <c r="L25" s="14"/>
      <c r="M25" s="14"/>
      <c r="N25" s="14"/>
      <c r="O25" s="14"/>
      <c r="P25" s="14" t="s">
        <v>54</v>
      </c>
    </row>
    <row r="26" spans="1:16" s="80" customFormat="1" ht="18.75">
      <c r="A26" s="22">
        <v>23</v>
      </c>
      <c r="B26" s="94" t="s">
        <v>37</v>
      </c>
      <c r="C26" s="47" t="s">
        <v>12</v>
      </c>
      <c r="D26" s="47">
        <f>5803.1+264.3+91+190.8</f>
        <v>6349.200000000001</v>
      </c>
      <c r="E26" s="11">
        <v>3990775.65</v>
      </c>
      <c r="F26" s="40">
        <f t="shared" si="0"/>
        <v>2777579.8499999996</v>
      </c>
      <c r="G26" s="40">
        <f aca="true" t="shared" si="3" ref="G26:G42">ROUND(E26*0.304,2)</f>
        <v>1213195.8</v>
      </c>
      <c r="H26" s="47">
        <v>6349.200000000001</v>
      </c>
      <c r="I26" s="14" t="s">
        <v>35</v>
      </c>
      <c r="J26" s="14"/>
      <c r="K26" s="14"/>
      <c r="L26" s="14"/>
      <c r="M26" s="14"/>
      <c r="N26" s="14"/>
      <c r="O26" s="14"/>
      <c r="P26" s="14" t="s">
        <v>54</v>
      </c>
    </row>
    <row r="27" spans="1:16" s="80" customFormat="1" ht="18.75">
      <c r="A27" s="22">
        <v>24</v>
      </c>
      <c r="B27" s="94" t="s">
        <v>38</v>
      </c>
      <c r="C27" s="47" t="s">
        <v>12</v>
      </c>
      <c r="D27" s="47">
        <f>2822+530.8</f>
        <v>3352.8</v>
      </c>
      <c r="E27" s="11">
        <v>1875960.22</v>
      </c>
      <c r="F27" s="40">
        <f t="shared" si="0"/>
        <v>1305668.31</v>
      </c>
      <c r="G27" s="40">
        <f t="shared" si="3"/>
        <v>570291.91</v>
      </c>
      <c r="H27" s="47">
        <v>3352.8</v>
      </c>
      <c r="I27" s="14" t="s">
        <v>35</v>
      </c>
      <c r="J27" s="14"/>
      <c r="K27" s="14"/>
      <c r="L27" s="14"/>
      <c r="M27" s="14"/>
      <c r="N27" s="14"/>
      <c r="O27" s="14"/>
      <c r="P27" s="14" t="s">
        <v>54</v>
      </c>
    </row>
    <row r="28" spans="1:16" s="80" customFormat="1" ht="18.75">
      <c r="A28" s="22">
        <v>25</v>
      </c>
      <c r="B28" s="94" t="s">
        <v>39</v>
      </c>
      <c r="C28" s="47" t="s">
        <v>12</v>
      </c>
      <c r="D28" s="47">
        <f>7933.5+266+445.1</f>
        <v>8644.6</v>
      </c>
      <c r="E28" s="11">
        <v>5165222.17</v>
      </c>
      <c r="F28" s="40">
        <f t="shared" si="0"/>
        <v>3594994.63</v>
      </c>
      <c r="G28" s="40">
        <f t="shared" si="3"/>
        <v>1570227.54</v>
      </c>
      <c r="H28" s="47">
        <v>8644.6</v>
      </c>
      <c r="I28" s="14" t="s">
        <v>35</v>
      </c>
      <c r="J28" s="14"/>
      <c r="K28" s="14"/>
      <c r="L28" s="14"/>
      <c r="M28" s="14"/>
      <c r="N28" s="14"/>
      <c r="O28" s="14"/>
      <c r="P28" s="14" t="s">
        <v>54</v>
      </c>
    </row>
    <row r="29" spans="1:16" s="80" customFormat="1" ht="18.75">
      <c r="A29" s="22">
        <v>26</v>
      </c>
      <c r="B29" s="94" t="s">
        <v>40</v>
      </c>
      <c r="C29" s="47" t="s">
        <v>12</v>
      </c>
      <c r="D29" s="47">
        <f>3070+86.5</f>
        <v>3156.5</v>
      </c>
      <c r="E29" s="11">
        <v>2497122.77</v>
      </c>
      <c r="F29" s="40">
        <f t="shared" si="0"/>
        <v>1737997.4500000002</v>
      </c>
      <c r="G29" s="40">
        <f t="shared" si="3"/>
        <v>759125.32</v>
      </c>
      <c r="H29" s="47">
        <v>3156.5</v>
      </c>
      <c r="I29" s="14" t="s">
        <v>35</v>
      </c>
      <c r="J29" s="14"/>
      <c r="K29" s="14"/>
      <c r="L29" s="14"/>
      <c r="M29" s="14"/>
      <c r="N29" s="14"/>
      <c r="O29" s="14"/>
      <c r="P29" s="14" t="s">
        <v>54</v>
      </c>
    </row>
    <row r="30" spans="1:16" s="80" customFormat="1" ht="18.75">
      <c r="A30" s="22">
        <v>27</v>
      </c>
      <c r="B30" s="94" t="s">
        <v>41</v>
      </c>
      <c r="C30" s="47" t="s">
        <v>12</v>
      </c>
      <c r="D30" s="47">
        <v>1855</v>
      </c>
      <c r="E30" s="11">
        <v>940130.3</v>
      </c>
      <c r="F30" s="40">
        <f t="shared" si="0"/>
        <v>654330.6900000001</v>
      </c>
      <c r="G30" s="40">
        <f t="shared" si="3"/>
        <v>285799.61</v>
      </c>
      <c r="H30" s="47">
        <v>1855</v>
      </c>
      <c r="I30" s="14" t="s">
        <v>35</v>
      </c>
      <c r="J30" s="14"/>
      <c r="K30" s="14"/>
      <c r="L30" s="14"/>
      <c r="M30" s="14"/>
      <c r="N30" s="14"/>
      <c r="O30" s="14"/>
      <c r="P30" s="14" t="s">
        <v>54</v>
      </c>
    </row>
    <row r="31" spans="1:16" s="80" customFormat="1" ht="18.75">
      <c r="A31" s="22">
        <v>28</v>
      </c>
      <c r="B31" s="94" t="s">
        <v>42</v>
      </c>
      <c r="C31" s="47" t="s">
        <v>12</v>
      </c>
      <c r="D31" s="47">
        <v>10500</v>
      </c>
      <c r="E31" s="11">
        <v>6375487.17</v>
      </c>
      <c r="F31" s="40">
        <f t="shared" si="0"/>
        <v>4437339.07</v>
      </c>
      <c r="G31" s="40">
        <f t="shared" si="3"/>
        <v>1938148.1</v>
      </c>
      <c r="H31" s="47">
        <v>10500</v>
      </c>
      <c r="I31" s="14" t="s">
        <v>35</v>
      </c>
      <c r="J31" s="14"/>
      <c r="K31" s="14"/>
      <c r="L31" s="14"/>
      <c r="M31" s="14"/>
      <c r="N31" s="14"/>
      <c r="O31" s="14"/>
      <c r="P31" s="14" t="s">
        <v>54</v>
      </c>
    </row>
    <row r="32" spans="1:16" s="80" customFormat="1" ht="18.75">
      <c r="A32" s="22">
        <v>29</v>
      </c>
      <c r="B32" s="94" t="s">
        <v>43</v>
      </c>
      <c r="C32" s="47" t="s">
        <v>12</v>
      </c>
      <c r="D32" s="47">
        <v>3675</v>
      </c>
      <c r="E32" s="11">
        <v>2232859.04</v>
      </c>
      <c r="F32" s="40">
        <f t="shared" si="0"/>
        <v>1554069.8900000001</v>
      </c>
      <c r="G32" s="40">
        <f t="shared" si="3"/>
        <v>678789.15</v>
      </c>
      <c r="H32" s="47">
        <v>3675</v>
      </c>
      <c r="I32" s="14" t="s">
        <v>35</v>
      </c>
      <c r="J32" s="14"/>
      <c r="K32" s="14"/>
      <c r="L32" s="14"/>
      <c r="M32" s="14"/>
      <c r="N32" s="14"/>
      <c r="O32" s="14"/>
      <c r="P32" s="14" t="s">
        <v>54</v>
      </c>
    </row>
    <row r="33" spans="1:16" s="80" customFormat="1" ht="18.75">
      <c r="A33" s="22">
        <v>30</v>
      </c>
      <c r="B33" s="94" t="s">
        <v>44</v>
      </c>
      <c r="C33" s="47" t="s">
        <v>12</v>
      </c>
      <c r="D33" s="47">
        <f>4008+366.4+340</f>
        <v>4714.4</v>
      </c>
      <c r="E33" s="11">
        <v>2797766.77</v>
      </c>
      <c r="F33" s="40">
        <f t="shared" si="0"/>
        <v>1947245.67</v>
      </c>
      <c r="G33" s="40">
        <f t="shared" si="3"/>
        <v>850521.1</v>
      </c>
      <c r="H33" s="47">
        <v>4714.4</v>
      </c>
      <c r="I33" s="14" t="s">
        <v>35</v>
      </c>
      <c r="J33" s="14"/>
      <c r="K33" s="14"/>
      <c r="L33" s="14"/>
      <c r="M33" s="14"/>
      <c r="N33" s="14"/>
      <c r="O33" s="14"/>
      <c r="P33" s="14" t="s">
        <v>54</v>
      </c>
    </row>
    <row r="34" spans="1:16" s="80" customFormat="1" ht="18.75">
      <c r="A34" s="22">
        <v>31</v>
      </c>
      <c r="B34" s="94" t="s">
        <v>45</v>
      </c>
      <c r="C34" s="47" t="s">
        <v>12</v>
      </c>
      <c r="D34" s="47">
        <v>2748</v>
      </c>
      <c r="E34" s="11">
        <v>1664321.03</v>
      </c>
      <c r="F34" s="40">
        <f t="shared" si="0"/>
        <v>1158367.44</v>
      </c>
      <c r="G34" s="40">
        <f t="shared" si="3"/>
        <v>505953.59</v>
      </c>
      <c r="H34" s="47">
        <v>2748</v>
      </c>
      <c r="I34" s="14" t="s">
        <v>35</v>
      </c>
      <c r="J34" s="14"/>
      <c r="K34" s="14"/>
      <c r="L34" s="14"/>
      <c r="M34" s="14"/>
      <c r="N34" s="14"/>
      <c r="O34" s="14"/>
      <c r="P34" s="14" t="s">
        <v>54</v>
      </c>
    </row>
    <row r="35" spans="1:16" s="80" customFormat="1" ht="18.75">
      <c r="A35" s="22">
        <v>32</v>
      </c>
      <c r="B35" s="94" t="s">
        <v>46</v>
      </c>
      <c r="C35" s="47" t="s">
        <v>12</v>
      </c>
      <c r="D35" s="47">
        <v>2400</v>
      </c>
      <c r="E35" s="11">
        <v>1451996.12</v>
      </c>
      <c r="F35" s="40">
        <f t="shared" si="0"/>
        <v>1010589.3</v>
      </c>
      <c r="G35" s="40">
        <f t="shared" si="3"/>
        <v>441406.82</v>
      </c>
      <c r="H35" s="47">
        <v>2400</v>
      </c>
      <c r="I35" s="14" t="s">
        <v>35</v>
      </c>
      <c r="J35" s="14"/>
      <c r="K35" s="14"/>
      <c r="L35" s="14"/>
      <c r="M35" s="14"/>
      <c r="N35" s="14"/>
      <c r="O35" s="14"/>
      <c r="P35" s="14" t="s">
        <v>54</v>
      </c>
    </row>
    <row r="36" spans="1:16" s="80" customFormat="1" ht="18.75">
      <c r="A36" s="22">
        <v>33</v>
      </c>
      <c r="B36" s="94" t="s">
        <v>47</v>
      </c>
      <c r="C36" s="47" t="s">
        <v>12</v>
      </c>
      <c r="D36" s="47">
        <v>2004</v>
      </c>
      <c r="E36" s="11">
        <v>1147121.72</v>
      </c>
      <c r="F36" s="40">
        <f t="shared" si="0"/>
        <v>798396.72</v>
      </c>
      <c r="G36" s="40">
        <f t="shared" si="3"/>
        <v>348725</v>
      </c>
      <c r="H36" s="47">
        <v>2004</v>
      </c>
      <c r="I36" s="14" t="s">
        <v>35</v>
      </c>
      <c r="J36" s="14"/>
      <c r="K36" s="14"/>
      <c r="L36" s="14"/>
      <c r="M36" s="14"/>
      <c r="N36" s="14"/>
      <c r="O36" s="14"/>
      <c r="P36" s="14" t="s">
        <v>54</v>
      </c>
    </row>
    <row r="37" spans="1:16" s="80" customFormat="1" ht="18.75">
      <c r="A37" s="22">
        <v>34</v>
      </c>
      <c r="B37" s="94" t="s">
        <v>48</v>
      </c>
      <c r="C37" s="47" t="s">
        <v>12</v>
      </c>
      <c r="D37" s="47">
        <v>5040</v>
      </c>
      <c r="E37" s="11">
        <v>2972660.63</v>
      </c>
      <c r="F37" s="40">
        <f t="shared" si="0"/>
        <v>2068971.7999999998</v>
      </c>
      <c r="G37" s="40">
        <f t="shared" si="3"/>
        <v>903688.83</v>
      </c>
      <c r="H37" s="47">
        <v>5040</v>
      </c>
      <c r="I37" s="14" t="s">
        <v>35</v>
      </c>
      <c r="J37" s="14"/>
      <c r="K37" s="14"/>
      <c r="L37" s="14"/>
      <c r="M37" s="14"/>
      <c r="N37" s="14"/>
      <c r="O37" s="14"/>
      <c r="P37" s="14" t="s">
        <v>54</v>
      </c>
    </row>
    <row r="38" spans="1:16" s="80" customFormat="1" ht="18.75">
      <c r="A38" s="22">
        <v>35</v>
      </c>
      <c r="B38" s="94" t="s">
        <v>49</v>
      </c>
      <c r="C38" s="47" t="s">
        <v>12</v>
      </c>
      <c r="D38" s="47">
        <v>1800</v>
      </c>
      <c r="E38" s="11">
        <v>1030348.85</v>
      </c>
      <c r="F38" s="40">
        <f t="shared" si="0"/>
        <v>717122.8</v>
      </c>
      <c r="G38" s="40">
        <f t="shared" si="3"/>
        <v>313226.05</v>
      </c>
      <c r="H38" s="47">
        <v>1800</v>
      </c>
      <c r="I38" s="14" t="s">
        <v>35</v>
      </c>
      <c r="J38" s="14"/>
      <c r="K38" s="14"/>
      <c r="L38" s="14"/>
      <c r="M38" s="14"/>
      <c r="N38" s="14"/>
      <c r="O38" s="14"/>
      <c r="P38" s="14" t="s">
        <v>54</v>
      </c>
    </row>
    <row r="39" spans="1:16" s="80" customFormat="1" ht="18.75">
      <c r="A39" s="22">
        <v>36</v>
      </c>
      <c r="B39" s="94" t="s">
        <v>50</v>
      </c>
      <c r="C39" s="47" t="s">
        <v>12</v>
      </c>
      <c r="D39" s="47">
        <v>3000</v>
      </c>
      <c r="E39" s="11">
        <v>1717248.12</v>
      </c>
      <c r="F39" s="40">
        <f t="shared" si="0"/>
        <v>1195204.6900000002</v>
      </c>
      <c r="G39" s="40">
        <f t="shared" si="3"/>
        <v>522043.43</v>
      </c>
      <c r="H39" s="47">
        <v>3000</v>
      </c>
      <c r="I39" s="14" t="s">
        <v>35</v>
      </c>
      <c r="J39" s="14"/>
      <c r="K39" s="14"/>
      <c r="L39" s="14"/>
      <c r="M39" s="14"/>
      <c r="N39" s="14"/>
      <c r="O39" s="14"/>
      <c r="P39" s="14" t="s">
        <v>54</v>
      </c>
    </row>
    <row r="40" spans="1:16" s="80" customFormat="1" ht="18.75">
      <c r="A40" s="22">
        <v>37</v>
      </c>
      <c r="B40" s="94" t="s">
        <v>51</v>
      </c>
      <c r="C40" s="47" t="s">
        <v>12</v>
      </c>
      <c r="D40" s="47">
        <v>3000</v>
      </c>
      <c r="E40" s="11">
        <v>1697679.88</v>
      </c>
      <c r="F40" s="40">
        <f t="shared" si="0"/>
        <v>1181585.2</v>
      </c>
      <c r="G40" s="40">
        <f t="shared" si="3"/>
        <v>516094.68</v>
      </c>
      <c r="H40" s="47">
        <v>3000</v>
      </c>
      <c r="I40" s="14" t="s">
        <v>35</v>
      </c>
      <c r="J40" s="14"/>
      <c r="K40" s="14"/>
      <c r="L40" s="14"/>
      <c r="M40" s="14"/>
      <c r="N40" s="14"/>
      <c r="O40" s="14"/>
      <c r="P40" s="14" t="s">
        <v>54</v>
      </c>
    </row>
    <row r="41" spans="1:16" s="80" customFormat="1" ht="18.75">
      <c r="A41" s="22">
        <v>38</v>
      </c>
      <c r="B41" s="94" t="s">
        <v>52</v>
      </c>
      <c r="C41" s="47" t="s">
        <v>12</v>
      </c>
      <c r="D41" s="47">
        <v>3120</v>
      </c>
      <c r="E41" s="11">
        <v>1896319.54</v>
      </c>
      <c r="F41" s="40">
        <f t="shared" si="0"/>
        <v>1319838.4</v>
      </c>
      <c r="G41" s="40">
        <f t="shared" si="3"/>
        <v>576481.14</v>
      </c>
      <c r="H41" s="47">
        <v>3120</v>
      </c>
      <c r="I41" s="14" t="s">
        <v>35</v>
      </c>
      <c r="J41" s="14"/>
      <c r="K41" s="14"/>
      <c r="L41" s="14"/>
      <c r="M41" s="14"/>
      <c r="N41" s="14"/>
      <c r="O41" s="14"/>
      <c r="P41" s="14" t="s">
        <v>54</v>
      </c>
    </row>
    <row r="42" spans="1:16" s="80" customFormat="1" ht="37.5">
      <c r="A42" s="22">
        <v>39</v>
      </c>
      <c r="B42" s="94" t="s">
        <v>53</v>
      </c>
      <c r="C42" s="47" t="s">
        <v>12</v>
      </c>
      <c r="D42" s="47">
        <v>1482</v>
      </c>
      <c r="E42" s="11">
        <v>848320.55</v>
      </c>
      <c r="F42" s="40">
        <f t="shared" si="0"/>
        <v>590431.1000000001</v>
      </c>
      <c r="G42" s="40">
        <f t="shared" si="3"/>
        <v>257889.45</v>
      </c>
      <c r="H42" s="47">
        <v>1482</v>
      </c>
      <c r="I42" s="14" t="s">
        <v>35</v>
      </c>
      <c r="J42" s="14"/>
      <c r="K42" s="14"/>
      <c r="L42" s="14"/>
      <c r="M42" s="14"/>
      <c r="N42" s="14"/>
      <c r="O42" s="14"/>
      <c r="P42" s="14" t="s">
        <v>54</v>
      </c>
    </row>
    <row r="43" spans="1:16" s="80" customFormat="1" ht="18.75">
      <c r="A43" s="22">
        <v>40</v>
      </c>
      <c r="B43" s="95" t="s">
        <v>55</v>
      </c>
      <c r="C43" s="47" t="s">
        <v>12</v>
      </c>
      <c r="D43" s="47">
        <v>775</v>
      </c>
      <c r="E43" s="11">
        <v>463226.84</v>
      </c>
      <c r="F43" s="40">
        <f>E43*83.4%</f>
        <v>386331.1845600001</v>
      </c>
      <c r="G43" s="40">
        <f>ROUND(E43*16.6%,2)</f>
        <v>76895.66</v>
      </c>
      <c r="H43" s="47">
        <v>775</v>
      </c>
      <c r="I43" s="14" t="s">
        <v>35</v>
      </c>
      <c r="J43" s="14"/>
      <c r="K43" s="14"/>
      <c r="L43" s="14"/>
      <c r="M43" s="14"/>
      <c r="N43" s="14"/>
      <c r="O43" s="14"/>
      <c r="P43" s="14" t="s">
        <v>66</v>
      </c>
    </row>
    <row r="44" spans="1:16" s="80" customFormat="1" ht="18.75">
      <c r="A44" s="22">
        <v>41</v>
      </c>
      <c r="B44" s="96" t="s">
        <v>56</v>
      </c>
      <c r="C44" s="47" t="s">
        <v>12</v>
      </c>
      <c r="D44" s="47">
        <v>1640</v>
      </c>
      <c r="E44" s="11">
        <v>913300.81</v>
      </c>
      <c r="F44" s="40">
        <f aca="true" t="shared" si="4" ref="F44:F53">E44*83.4%</f>
        <v>761692.8755400002</v>
      </c>
      <c r="G44" s="40">
        <f aca="true" t="shared" si="5" ref="G44:G53">ROUND(E44*16.6%,2)</f>
        <v>151607.93</v>
      </c>
      <c r="H44" s="47">
        <v>1640</v>
      </c>
      <c r="I44" s="14" t="s">
        <v>35</v>
      </c>
      <c r="J44" s="14"/>
      <c r="K44" s="14"/>
      <c r="L44" s="14"/>
      <c r="M44" s="14"/>
      <c r="N44" s="14"/>
      <c r="O44" s="14"/>
      <c r="P44" s="14" t="s">
        <v>66</v>
      </c>
    </row>
    <row r="45" spans="1:16" s="80" customFormat="1" ht="18.75">
      <c r="A45" s="22">
        <v>42</v>
      </c>
      <c r="B45" s="96" t="s">
        <v>57</v>
      </c>
      <c r="C45" s="47" t="s">
        <v>12</v>
      </c>
      <c r="D45" s="47">
        <v>1280</v>
      </c>
      <c r="E45" s="11">
        <v>713361.51</v>
      </c>
      <c r="F45" s="40">
        <f t="shared" si="4"/>
        <v>594943.4993400001</v>
      </c>
      <c r="G45" s="40">
        <f t="shared" si="5"/>
        <v>118418.01</v>
      </c>
      <c r="H45" s="47">
        <v>1280</v>
      </c>
      <c r="I45" s="14" t="s">
        <v>35</v>
      </c>
      <c r="J45" s="14"/>
      <c r="K45" s="14"/>
      <c r="L45" s="14"/>
      <c r="M45" s="14"/>
      <c r="N45" s="14"/>
      <c r="O45" s="14"/>
      <c r="P45" s="14" t="s">
        <v>66</v>
      </c>
    </row>
    <row r="46" spans="1:16" s="80" customFormat="1" ht="18.75">
      <c r="A46" s="22">
        <v>43</v>
      </c>
      <c r="B46" s="96" t="s">
        <v>58</v>
      </c>
      <c r="C46" s="47" t="s">
        <v>12</v>
      </c>
      <c r="D46" s="47">
        <v>1950</v>
      </c>
      <c r="E46" s="11">
        <v>1086087.35</v>
      </c>
      <c r="F46" s="40">
        <f t="shared" si="4"/>
        <v>905796.8499000001</v>
      </c>
      <c r="G46" s="40">
        <f t="shared" si="5"/>
        <v>180290.5</v>
      </c>
      <c r="H46" s="47">
        <v>1950</v>
      </c>
      <c r="I46" s="14" t="s">
        <v>35</v>
      </c>
      <c r="J46" s="14"/>
      <c r="K46" s="14"/>
      <c r="L46" s="14"/>
      <c r="M46" s="14"/>
      <c r="N46" s="14"/>
      <c r="O46" s="14"/>
      <c r="P46" s="14" t="s">
        <v>66</v>
      </c>
    </row>
    <row r="47" spans="1:16" s="80" customFormat="1" ht="18.75">
      <c r="A47" s="22">
        <v>44</v>
      </c>
      <c r="B47" s="96" t="s">
        <v>59</v>
      </c>
      <c r="C47" s="47" t="s">
        <v>12</v>
      </c>
      <c r="D47" s="47">
        <v>732</v>
      </c>
      <c r="E47" s="11">
        <v>370984.04</v>
      </c>
      <c r="F47" s="40">
        <f t="shared" si="4"/>
        <v>309400.68936</v>
      </c>
      <c r="G47" s="40">
        <f t="shared" si="5"/>
        <v>61583.35</v>
      </c>
      <c r="H47" s="47">
        <v>732</v>
      </c>
      <c r="I47" s="14" t="s">
        <v>35</v>
      </c>
      <c r="J47" s="14"/>
      <c r="K47" s="14"/>
      <c r="L47" s="14"/>
      <c r="M47" s="14"/>
      <c r="N47" s="14"/>
      <c r="O47" s="14"/>
      <c r="P47" s="14" t="s">
        <v>66</v>
      </c>
    </row>
    <row r="48" spans="1:16" s="80" customFormat="1" ht="18.75">
      <c r="A48" s="22">
        <v>45</v>
      </c>
      <c r="B48" s="96" t="s">
        <v>60</v>
      </c>
      <c r="C48" s="47" t="s">
        <v>12</v>
      </c>
      <c r="D48" s="47">
        <v>720</v>
      </c>
      <c r="E48" s="11">
        <v>364902.32</v>
      </c>
      <c r="F48" s="40">
        <f t="shared" si="4"/>
        <v>304328.53488000005</v>
      </c>
      <c r="G48" s="40">
        <f t="shared" si="5"/>
        <v>60573.79</v>
      </c>
      <c r="H48" s="47">
        <v>720</v>
      </c>
      <c r="I48" s="14" t="s">
        <v>35</v>
      </c>
      <c r="J48" s="14"/>
      <c r="K48" s="14"/>
      <c r="L48" s="14"/>
      <c r="M48" s="14"/>
      <c r="N48" s="14"/>
      <c r="O48" s="14"/>
      <c r="P48" s="14" t="s">
        <v>66</v>
      </c>
    </row>
    <row r="49" spans="1:16" s="80" customFormat="1" ht="18.75">
      <c r="A49" s="22">
        <v>46</v>
      </c>
      <c r="B49" s="96" t="s">
        <v>61</v>
      </c>
      <c r="C49" s="47" t="s">
        <v>12</v>
      </c>
      <c r="D49" s="47">
        <v>404</v>
      </c>
      <c r="E49" s="11">
        <v>204750.76</v>
      </c>
      <c r="F49" s="40">
        <f t="shared" si="4"/>
        <v>170762.13384000002</v>
      </c>
      <c r="G49" s="40">
        <f t="shared" si="5"/>
        <v>33988.63</v>
      </c>
      <c r="H49" s="47">
        <v>404</v>
      </c>
      <c r="I49" s="14" t="s">
        <v>35</v>
      </c>
      <c r="J49" s="14"/>
      <c r="K49" s="14"/>
      <c r="L49" s="14"/>
      <c r="M49" s="14"/>
      <c r="N49" s="14"/>
      <c r="O49" s="14"/>
      <c r="P49" s="14" t="s">
        <v>66</v>
      </c>
    </row>
    <row r="50" spans="1:16" s="80" customFormat="1" ht="18.75">
      <c r="A50" s="22">
        <v>47</v>
      </c>
      <c r="B50" s="96" t="s">
        <v>62</v>
      </c>
      <c r="C50" s="47" t="s">
        <v>12</v>
      </c>
      <c r="D50" s="47">
        <v>1520</v>
      </c>
      <c r="E50" s="11">
        <v>770349.37</v>
      </c>
      <c r="F50" s="40">
        <f t="shared" si="4"/>
        <v>642471.3745800001</v>
      </c>
      <c r="G50" s="40">
        <f t="shared" si="5"/>
        <v>127878</v>
      </c>
      <c r="H50" s="47">
        <v>1520</v>
      </c>
      <c r="I50" s="14" t="s">
        <v>35</v>
      </c>
      <c r="J50" s="14"/>
      <c r="K50" s="14"/>
      <c r="L50" s="14"/>
      <c r="M50" s="14"/>
      <c r="N50" s="14"/>
      <c r="O50" s="14"/>
      <c r="P50" s="14" t="s">
        <v>66</v>
      </c>
    </row>
    <row r="51" spans="1:16" s="80" customFormat="1" ht="18.75">
      <c r="A51" s="22">
        <v>48</v>
      </c>
      <c r="B51" s="96" t="s">
        <v>63</v>
      </c>
      <c r="C51" s="47" t="s">
        <v>12</v>
      </c>
      <c r="D51" s="47">
        <v>1560</v>
      </c>
      <c r="E51" s="11">
        <v>790621.74</v>
      </c>
      <c r="F51" s="40">
        <f t="shared" si="4"/>
        <v>659378.53116</v>
      </c>
      <c r="G51" s="40">
        <f t="shared" si="5"/>
        <v>131243.21</v>
      </c>
      <c r="H51" s="47">
        <v>1560</v>
      </c>
      <c r="I51" s="14" t="s">
        <v>35</v>
      </c>
      <c r="J51" s="14"/>
      <c r="K51" s="14"/>
      <c r="L51" s="14"/>
      <c r="M51" s="14"/>
      <c r="N51" s="14"/>
      <c r="O51" s="14"/>
      <c r="P51" s="14" t="s">
        <v>66</v>
      </c>
    </row>
    <row r="52" spans="1:16" s="80" customFormat="1" ht="18.75">
      <c r="A52" s="22">
        <v>49</v>
      </c>
      <c r="B52" s="95" t="s">
        <v>64</v>
      </c>
      <c r="C52" s="47" t="s">
        <v>12</v>
      </c>
      <c r="D52" s="47">
        <v>1500</v>
      </c>
      <c r="E52" s="11">
        <v>760213.21</v>
      </c>
      <c r="F52" s="40">
        <f t="shared" si="4"/>
        <v>634017.81714</v>
      </c>
      <c r="G52" s="40">
        <f t="shared" si="5"/>
        <v>126195.39</v>
      </c>
      <c r="H52" s="47">
        <v>1500</v>
      </c>
      <c r="I52" s="14" t="s">
        <v>35</v>
      </c>
      <c r="J52" s="14"/>
      <c r="K52" s="14"/>
      <c r="L52" s="14"/>
      <c r="M52" s="14"/>
      <c r="N52" s="14"/>
      <c r="O52" s="14"/>
      <c r="P52" s="14" t="s">
        <v>66</v>
      </c>
    </row>
    <row r="53" spans="1:16" s="80" customFormat="1" ht="18.75">
      <c r="A53" s="22">
        <v>50</v>
      </c>
      <c r="B53" s="95" t="s">
        <v>65</v>
      </c>
      <c r="C53" s="47" t="s">
        <v>12</v>
      </c>
      <c r="D53" s="47">
        <v>1560</v>
      </c>
      <c r="E53" s="11">
        <v>790621.74</v>
      </c>
      <c r="F53" s="40">
        <f t="shared" si="4"/>
        <v>659378.53116</v>
      </c>
      <c r="G53" s="40">
        <f t="shared" si="5"/>
        <v>131243.21</v>
      </c>
      <c r="H53" s="47">
        <v>1560</v>
      </c>
      <c r="I53" s="14" t="s">
        <v>35</v>
      </c>
      <c r="J53" s="14"/>
      <c r="K53" s="14"/>
      <c r="L53" s="14"/>
      <c r="M53" s="14"/>
      <c r="N53" s="14"/>
      <c r="O53" s="14"/>
      <c r="P53" s="14" t="s">
        <v>66</v>
      </c>
    </row>
    <row r="54" spans="1:16" s="80" customFormat="1" ht="18.75">
      <c r="A54" s="22">
        <v>51</v>
      </c>
      <c r="B54" s="93" t="s">
        <v>67</v>
      </c>
      <c r="C54" s="47" t="s">
        <v>12</v>
      </c>
      <c r="D54" s="47">
        <v>5724.6</v>
      </c>
      <c r="E54" s="11">
        <v>3478974.72</v>
      </c>
      <c r="F54" s="40">
        <f>E54-G54</f>
        <v>2410929.4809600003</v>
      </c>
      <c r="G54" s="40">
        <f>E54*30.7%</f>
        <v>1068045.2390400001</v>
      </c>
      <c r="H54" s="47">
        <v>5724.6</v>
      </c>
      <c r="I54" s="14" t="s">
        <v>35</v>
      </c>
      <c r="J54" s="14"/>
      <c r="K54" s="14"/>
      <c r="L54" s="14"/>
      <c r="M54" s="14"/>
      <c r="N54" s="14"/>
      <c r="O54" s="14"/>
      <c r="P54" s="14" t="s">
        <v>71</v>
      </c>
    </row>
    <row r="55" spans="1:16" s="80" customFormat="1" ht="18.75">
      <c r="A55" s="22">
        <v>52</v>
      </c>
      <c r="B55" s="93" t="s">
        <v>68</v>
      </c>
      <c r="C55" s="47" t="s">
        <v>12</v>
      </c>
      <c r="D55" s="47">
        <v>5750</v>
      </c>
      <c r="E55" s="11">
        <v>3388874.15</v>
      </c>
      <c r="F55" s="40">
        <f>E55-G55</f>
        <v>2348489.78595</v>
      </c>
      <c r="G55" s="40">
        <f>E55*30.7%</f>
        <v>1040384.36405</v>
      </c>
      <c r="H55" s="47">
        <v>5750</v>
      </c>
      <c r="I55" s="14" t="s">
        <v>35</v>
      </c>
      <c r="J55" s="14"/>
      <c r="K55" s="14"/>
      <c r="L55" s="14"/>
      <c r="M55" s="14"/>
      <c r="N55" s="14"/>
      <c r="O55" s="14"/>
      <c r="P55" s="14" t="s">
        <v>71</v>
      </c>
    </row>
    <row r="56" spans="1:16" s="80" customFormat="1" ht="18.75">
      <c r="A56" s="22">
        <v>53</v>
      </c>
      <c r="B56" s="93" t="s">
        <v>69</v>
      </c>
      <c r="C56" s="47" t="s">
        <v>12</v>
      </c>
      <c r="D56" s="47">
        <v>3980</v>
      </c>
      <c r="E56" s="11">
        <v>2308864.44</v>
      </c>
      <c r="F56" s="40">
        <f>E56-G56</f>
        <v>1600043.05692</v>
      </c>
      <c r="G56" s="40">
        <f>E56*30.7%</f>
        <v>708821.3830799999</v>
      </c>
      <c r="H56" s="47">
        <v>3980</v>
      </c>
      <c r="I56" s="14" t="s">
        <v>35</v>
      </c>
      <c r="J56" s="14"/>
      <c r="K56" s="14"/>
      <c r="L56" s="14"/>
      <c r="M56" s="14"/>
      <c r="N56" s="14"/>
      <c r="O56" s="14"/>
      <c r="P56" s="14" t="s">
        <v>71</v>
      </c>
    </row>
    <row r="57" spans="1:16" s="80" customFormat="1" ht="18.75">
      <c r="A57" s="22">
        <v>54</v>
      </c>
      <c r="B57" s="97" t="s">
        <v>70</v>
      </c>
      <c r="C57" s="47" t="s">
        <v>12</v>
      </c>
      <c r="D57" s="47">
        <v>1400</v>
      </c>
      <c r="E57" s="11">
        <v>801382.42</v>
      </c>
      <c r="F57" s="40">
        <f>E57-G57</f>
        <v>555358.01706</v>
      </c>
      <c r="G57" s="40">
        <f>E57*30.7%</f>
        <v>246024.40294</v>
      </c>
      <c r="H57" s="47">
        <v>1400</v>
      </c>
      <c r="I57" s="14" t="s">
        <v>35</v>
      </c>
      <c r="J57" s="14"/>
      <c r="K57" s="14"/>
      <c r="L57" s="14"/>
      <c r="M57" s="14"/>
      <c r="N57" s="14"/>
      <c r="O57" s="14"/>
      <c r="P57" s="14" t="s">
        <v>71</v>
      </c>
    </row>
    <row r="58" spans="1:16" s="80" customFormat="1" ht="18.75">
      <c r="A58" s="22">
        <v>55</v>
      </c>
      <c r="B58" s="94" t="s">
        <v>72</v>
      </c>
      <c r="C58" s="47" t="s">
        <v>12</v>
      </c>
      <c r="D58" s="47" t="s">
        <v>73</v>
      </c>
      <c r="E58" s="47">
        <v>1153893.41</v>
      </c>
      <c r="F58" s="47">
        <v>610000</v>
      </c>
      <c r="G58" s="47">
        <v>543893.41</v>
      </c>
      <c r="H58" s="47" t="s">
        <v>73</v>
      </c>
      <c r="I58" s="14" t="s">
        <v>35</v>
      </c>
      <c r="J58" s="14"/>
      <c r="K58" s="14"/>
      <c r="L58" s="14"/>
      <c r="M58" s="14"/>
      <c r="N58" s="14"/>
      <c r="O58" s="14"/>
      <c r="P58" s="14" t="s">
        <v>74</v>
      </c>
    </row>
    <row r="59" spans="1:16" s="80" customFormat="1" ht="18.75">
      <c r="A59" s="22">
        <v>56</v>
      </c>
      <c r="B59" s="94" t="s">
        <v>75</v>
      </c>
      <c r="C59" s="47" t="s">
        <v>12</v>
      </c>
      <c r="D59" s="49">
        <v>1120</v>
      </c>
      <c r="E59" s="5">
        <v>643695.11</v>
      </c>
      <c r="F59" s="40">
        <f>E59-G59</f>
        <v>474403.3</v>
      </c>
      <c r="G59" s="40">
        <f>ROUND(E59*0.263,2)</f>
        <v>169291.81</v>
      </c>
      <c r="H59" s="49">
        <v>1120</v>
      </c>
      <c r="I59" s="14" t="s">
        <v>35</v>
      </c>
      <c r="J59" s="14"/>
      <c r="K59" s="14"/>
      <c r="L59" s="14"/>
      <c r="M59" s="14"/>
      <c r="N59" s="14"/>
      <c r="O59" s="14"/>
      <c r="P59" s="14" t="s">
        <v>92</v>
      </c>
    </row>
    <row r="60" spans="1:16" s="80" customFormat="1" ht="37.5">
      <c r="A60" s="22">
        <v>57</v>
      </c>
      <c r="B60" s="94" t="s">
        <v>76</v>
      </c>
      <c r="C60" s="47" t="s">
        <v>12</v>
      </c>
      <c r="D60" s="49">
        <v>1122</v>
      </c>
      <c r="E60" s="5">
        <v>647429.22</v>
      </c>
      <c r="F60" s="40">
        <f aca="true" t="shared" si="6" ref="F60:F75">E60-G60</f>
        <v>477155.33999999997</v>
      </c>
      <c r="G60" s="40">
        <f aca="true" t="shared" si="7" ref="G60:G75">ROUND(E60*0.263,2)</f>
        <v>170273.88</v>
      </c>
      <c r="H60" s="49">
        <v>1122</v>
      </c>
      <c r="I60" s="14" t="s">
        <v>35</v>
      </c>
      <c r="J60" s="14"/>
      <c r="K60" s="14"/>
      <c r="L60" s="14"/>
      <c r="M60" s="14"/>
      <c r="N60" s="14"/>
      <c r="O60" s="14"/>
      <c r="P60" s="14" t="s">
        <v>92</v>
      </c>
    </row>
    <row r="61" spans="1:16" s="80" customFormat="1" ht="18.75">
      <c r="A61" s="22">
        <v>58</v>
      </c>
      <c r="B61" s="94" t="s">
        <v>77</v>
      </c>
      <c r="C61" s="47" t="s">
        <v>12</v>
      </c>
      <c r="D61" s="49">
        <v>2925</v>
      </c>
      <c r="E61" s="5">
        <v>1674317.07</v>
      </c>
      <c r="F61" s="40">
        <f t="shared" si="6"/>
        <v>1233971.6800000002</v>
      </c>
      <c r="G61" s="40">
        <f t="shared" si="7"/>
        <v>440345.39</v>
      </c>
      <c r="H61" s="49">
        <v>2925</v>
      </c>
      <c r="I61" s="14" t="s">
        <v>35</v>
      </c>
      <c r="J61" s="14"/>
      <c r="K61" s="14"/>
      <c r="L61" s="14"/>
      <c r="M61" s="14"/>
      <c r="N61" s="14"/>
      <c r="O61" s="14"/>
      <c r="P61" s="14" t="s">
        <v>92</v>
      </c>
    </row>
    <row r="62" spans="1:16" s="80" customFormat="1" ht="18.75">
      <c r="A62" s="22">
        <v>59</v>
      </c>
      <c r="B62" s="94" t="s">
        <v>78</v>
      </c>
      <c r="C62" s="47" t="s">
        <v>12</v>
      </c>
      <c r="D62" s="49">
        <v>405</v>
      </c>
      <c r="E62" s="5">
        <v>226319.03</v>
      </c>
      <c r="F62" s="40">
        <f t="shared" si="6"/>
        <v>166797.13</v>
      </c>
      <c r="G62" s="40">
        <f t="shared" si="7"/>
        <v>59521.9</v>
      </c>
      <c r="H62" s="49">
        <v>405</v>
      </c>
      <c r="I62" s="14" t="s">
        <v>35</v>
      </c>
      <c r="J62" s="14"/>
      <c r="K62" s="14"/>
      <c r="L62" s="14"/>
      <c r="M62" s="14"/>
      <c r="N62" s="14"/>
      <c r="O62" s="14"/>
      <c r="P62" s="14" t="s">
        <v>92</v>
      </c>
    </row>
    <row r="63" spans="1:16" s="80" customFormat="1" ht="18.75">
      <c r="A63" s="22">
        <v>60</v>
      </c>
      <c r="B63" s="94" t="s">
        <v>79</v>
      </c>
      <c r="C63" s="47" t="s">
        <v>12</v>
      </c>
      <c r="D63" s="49">
        <v>6135</v>
      </c>
      <c r="E63" s="5">
        <v>3511772.06</v>
      </c>
      <c r="F63" s="40">
        <f t="shared" si="6"/>
        <v>2588176.01</v>
      </c>
      <c r="G63" s="40">
        <f t="shared" si="7"/>
        <v>923596.05</v>
      </c>
      <c r="H63" s="49">
        <v>6135</v>
      </c>
      <c r="I63" s="14" t="s">
        <v>35</v>
      </c>
      <c r="J63" s="14"/>
      <c r="K63" s="14"/>
      <c r="L63" s="14"/>
      <c r="M63" s="14"/>
      <c r="N63" s="14"/>
      <c r="O63" s="14"/>
      <c r="P63" s="14" t="s">
        <v>92</v>
      </c>
    </row>
    <row r="64" spans="1:16" s="80" customFormat="1" ht="18.75">
      <c r="A64" s="22">
        <v>61</v>
      </c>
      <c r="B64" s="94" t="s">
        <v>80</v>
      </c>
      <c r="C64" s="47" t="s">
        <v>12</v>
      </c>
      <c r="D64" s="49">
        <v>1483</v>
      </c>
      <c r="E64" s="5">
        <v>854071.45</v>
      </c>
      <c r="F64" s="40">
        <f t="shared" si="6"/>
        <v>629450.6599999999</v>
      </c>
      <c r="G64" s="40">
        <f t="shared" si="7"/>
        <v>224620.79</v>
      </c>
      <c r="H64" s="49">
        <v>1483</v>
      </c>
      <c r="I64" s="14" t="s">
        <v>35</v>
      </c>
      <c r="J64" s="14"/>
      <c r="K64" s="14"/>
      <c r="L64" s="14"/>
      <c r="M64" s="14"/>
      <c r="N64" s="14"/>
      <c r="O64" s="14"/>
      <c r="P64" s="14" t="s">
        <v>92</v>
      </c>
    </row>
    <row r="65" spans="1:16" s="80" customFormat="1" ht="18.75">
      <c r="A65" s="22">
        <v>62</v>
      </c>
      <c r="B65" s="94" t="s">
        <v>81</v>
      </c>
      <c r="C65" s="47" t="s">
        <v>12</v>
      </c>
      <c r="D65" s="49">
        <v>1363</v>
      </c>
      <c r="E65" s="5">
        <v>938762.26</v>
      </c>
      <c r="F65" s="40">
        <f t="shared" si="6"/>
        <v>691867.79</v>
      </c>
      <c r="G65" s="40">
        <f t="shared" si="7"/>
        <v>246894.47</v>
      </c>
      <c r="H65" s="49">
        <v>1363</v>
      </c>
      <c r="I65" s="14" t="s">
        <v>35</v>
      </c>
      <c r="J65" s="14"/>
      <c r="K65" s="14"/>
      <c r="L65" s="14"/>
      <c r="M65" s="14"/>
      <c r="N65" s="14"/>
      <c r="O65" s="14"/>
      <c r="P65" s="14" t="s">
        <v>92</v>
      </c>
    </row>
    <row r="66" spans="1:16" s="80" customFormat="1" ht="18.75">
      <c r="A66" s="22">
        <v>63</v>
      </c>
      <c r="B66" s="94" t="s">
        <v>82</v>
      </c>
      <c r="C66" s="47" t="s">
        <v>12</v>
      </c>
      <c r="D66" s="49">
        <v>3560</v>
      </c>
      <c r="E66" s="5">
        <v>2061516.17</v>
      </c>
      <c r="F66" s="40">
        <f t="shared" si="6"/>
        <v>1519337.42</v>
      </c>
      <c r="G66" s="40">
        <f t="shared" si="7"/>
        <v>542178.75</v>
      </c>
      <c r="H66" s="49">
        <v>3560</v>
      </c>
      <c r="I66" s="14" t="s">
        <v>35</v>
      </c>
      <c r="J66" s="14"/>
      <c r="K66" s="14"/>
      <c r="L66" s="14"/>
      <c r="M66" s="14"/>
      <c r="N66" s="14"/>
      <c r="O66" s="14"/>
      <c r="P66" s="14" t="s">
        <v>92</v>
      </c>
    </row>
    <row r="67" spans="1:16" s="80" customFormat="1" ht="18.75">
      <c r="A67" s="22">
        <v>64</v>
      </c>
      <c r="B67" s="94" t="s">
        <v>83</v>
      </c>
      <c r="C67" s="47" t="s">
        <v>12</v>
      </c>
      <c r="D67" s="49">
        <v>860</v>
      </c>
      <c r="E67" s="5">
        <v>479482.52</v>
      </c>
      <c r="F67" s="40">
        <f t="shared" si="6"/>
        <v>353378.62</v>
      </c>
      <c r="G67" s="40">
        <f t="shared" si="7"/>
        <v>126103.9</v>
      </c>
      <c r="H67" s="49">
        <v>860</v>
      </c>
      <c r="I67" s="14" t="s">
        <v>35</v>
      </c>
      <c r="J67" s="14"/>
      <c r="K67" s="14"/>
      <c r="L67" s="14"/>
      <c r="M67" s="14"/>
      <c r="N67" s="14"/>
      <c r="O67" s="14"/>
      <c r="P67" s="14" t="s">
        <v>92</v>
      </c>
    </row>
    <row r="68" spans="1:16" s="80" customFormat="1" ht="18.75">
      <c r="A68" s="22">
        <v>65</v>
      </c>
      <c r="B68" s="94" t="s">
        <v>84</v>
      </c>
      <c r="C68" s="47" t="s">
        <v>12</v>
      </c>
      <c r="D68" s="49">
        <v>1860</v>
      </c>
      <c r="E68" s="5">
        <v>1064693.85</v>
      </c>
      <c r="F68" s="40">
        <f t="shared" si="6"/>
        <v>784679.3700000001</v>
      </c>
      <c r="G68" s="40">
        <f t="shared" si="7"/>
        <v>280014.48</v>
      </c>
      <c r="H68" s="49">
        <v>1860</v>
      </c>
      <c r="I68" s="14" t="s">
        <v>35</v>
      </c>
      <c r="J68" s="14"/>
      <c r="K68" s="14"/>
      <c r="L68" s="14"/>
      <c r="M68" s="14"/>
      <c r="N68" s="14"/>
      <c r="O68" s="14"/>
      <c r="P68" s="14" t="s">
        <v>92</v>
      </c>
    </row>
    <row r="69" spans="1:16" s="80" customFormat="1" ht="18.75">
      <c r="A69" s="22">
        <v>66</v>
      </c>
      <c r="B69" s="94" t="s">
        <v>85</v>
      </c>
      <c r="C69" s="47" t="s">
        <v>12</v>
      </c>
      <c r="D69" s="49">
        <v>1638</v>
      </c>
      <c r="E69" s="5">
        <v>937077.13</v>
      </c>
      <c r="F69" s="40">
        <f t="shared" si="6"/>
        <v>690625.84</v>
      </c>
      <c r="G69" s="40">
        <f t="shared" si="7"/>
        <v>246451.29</v>
      </c>
      <c r="H69" s="49">
        <v>1638</v>
      </c>
      <c r="I69" s="14" t="s">
        <v>35</v>
      </c>
      <c r="J69" s="14"/>
      <c r="K69" s="14"/>
      <c r="L69" s="14"/>
      <c r="M69" s="14"/>
      <c r="N69" s="14"/>
      <c r="O69" s="14"/>
      <c r="P69" s="14" t="s">
        <v>92</v>
      </c>
    </row>
    <row r="70" spans="1:16" s="80" customFormat="1" ht="18.75">
      <c r="A70" s="22">
        <v>67</v>
      </c>
      <c r="B70" s="94" t="s">
        <v>86</v>
      </c>
      <c r="C70" s="47" t="s">
        <v>12</v>
      </c>
      <c r="D70" s="49">
        <v>2006</v>
      </c>
      <c r="E70" s="5">
        <v>1158700.75</v>
      </c>
      <c r="F70" s="40">
        <f t="shared" si="6"/>
        <v>853962.45</v>
      </c>
      <c r="G70" s="40">
        <f t="shared" si="7"/>
        <v>304738.3</v>
      </c>
      <c r="H70" s="49">
        <v>2006</v>
      </c>
      <c r="I70" s="14" t="s">
        <v>35</v>
      </c>
      <c r="J70" s="14"/>
      <c r="K70" s="14"/>
      <c r="L70" s="14"/>
      <c r="M70" s="14"/>
      <c r="N70" s="14"/>
      <c r="O70" s="14"/>
      <c r="P70" s="14" t="s">
        <v>92</v>
      </c>
    </row>
    <row r="71" spans="1:16" s="80" customFormat="1" ht="18.75">
      <c r="A71" s="22">
        <v>68</v>
      </c>
      <c r="B71" s="94" t="s">
        <v>87</v>
      </c>
      <c r="C71" s="47" t="s">
        <v>12</v>
      </c>
      <c r="D71" s="49">
        <v>368</v>
      </c>
      <c r="E71" s="5">
        <v>210266.28</v>
      </c>
      <c r="F71" s="40">
        <f t="shared" si="6"/>
        <v>154966.25</v>
      </c>
      <c r="G71" s="40">
        <f t="shared" si="7"/>
        <v>55300.03</v>
      </c>
      <c r="H71" s="49">
        <v>368</v>
      </c>
      <c r="I71" s="14" t="s">
        <v>35</v>
      </c>
      <c r="J71" s="14"/>
      <c r="K71" s="14"/>
      <c r="L71" s="14"/>
      <c r="M71" s="14"/>
      <c r="N71" s="14"/>
      <c r="O71" s="14"/>
      <c r="P71" s="14" t="s">
        <v>92</v>
      </c>
    </row>
    <row r="72" spans="1:16" s="80" customFormat="1" ht="18.75">
      <c r="A72" s="22">
        <v>69</v>
      </c>
      <c r="B72" s="94" t="s">
        <v>88</v>
      </c>
      <c r="C72" s="47" t="s">
        <v>12</v>
      </c>
      <c r="D72" s="49">
        <v>313</v>
      </c>
      <c r="E72" s="5">
        <v>179166.21</v>
      </c>
      <c r="F72" s="40">
        <f t="shared" si="6"/>
        <v>132045.5</v>
      </c>
      <c r="G72" s="40">
        <f t="shared" si="7"/>
        <v>47120.71</v>
      </c>
      <c r="H72" s="49">
        <v>313</v>
      </c>
      <c r="I72" s="14" t="s">
        <v>35</v>
      </c>
      <c r="J72" s="14"/>
      <c r="K72" s="14"/>
      <c r="L72" s="14"/>
      <c r="M72" s="14"/>
      <c r="N72" s="14"/>
      <c r="O72" s="14"/>
      <c r="P72" s="14" t="s">
        <v>92</v>
      </c>
    </row>
    <row r="73" spans="1:16" s="80" customFormat="1" ht="18.75">
      <c r="A73" s="22">
        <v>70</v>
      </c>
      <c r="B73" s="94" t="s">
        <v>89</v>
      </c>
      <c r="C73" s="47" t="s">
        <v>12</v>
      </c>
      <c r="D73" s="49">
        <v>2820</v>
      </c>
      <c r="E73" s="5">
        <v>1614213.18</v>
      </c>
      <c r="F73" s="40">
        <f t="shared" si="6"/>
        <v>1189675.1099999999</v>
      </c>
      <c r="G73" s="40">
        <f t="shared" si="7"/>
        <v>424538.07</v>
      </c>
      <c r="H73" s="49">
        <v>2820</v>
      </c>
      <c r="I73" s="14" t="s">
        <v>35</v>
      </c>
      <c r="J73" s="14"/>
      <c r="K73" s="14"/>
      <c r="L73" s="14"/>
      <c r="M73" s="14"/>
      <c r="N73" s="14"/>
      <c r="O73" s="14"/>
      <c r="P73" s="14" t="s">
        <v>92</v>
      </c>
    </row>
    <row r="74" spans="1:16" s="80" customFormat="1" ht="18.75">
      <c r="A74" s="22">
        <v>71</v>
      </c>
      <c r="B74" s="94" t="s">
        <v>90</v>
      </c>
      <c r="C74" s="47" t="s">
        <v>12</v>
      </c>
      <c r="D74" s="49">
        <v>1120</v>
      </c>
      <c r="E74" s="5">
        <v>641105.92</v>
      </c>
      <c r="F74" s="40">
        <f t="shared" si="6"/>
        <v>472495.06000000006</v>
      </c>
      <c r="G74" s="40">
        <f t="shared" si="7"/>
        <v>168610.86</v>
      </c>
      <c r="H74" s="49">
        <v>1120</v>
      </c>
      <c r="I74" s="14" t="s">
        <v>35</v>
      </c>
      <c r="J74" s="14"/>
      <c r="K74" s="14"/>
      <c r="L74" s="14"/>
      <c r="M74" s="14"/>
      <c r="N74" s="14"/>
      <c r="O74" s="14"/>
      <c r="P74" s="14" t="s">
        <v>92</v>
      </c>
    </row>
    <row r="75" spans="1:16" s="80" customFormat="1" ht="18.75">
      <c r="A75" s="22">
        <v>72</v>
      </c>
      <c r="B75" s="94" t="s">
        <v>91</v>
      </c>
      <c r="C75" s="47" t="s">
        <v>12</v>
      </c>
      <c r="D75" s="47">
        <v>668</v>
      </c>
      <c r="E75" s="5">
        <v>382219.49</v>
      </c>
      <c r="F75" s="40">
        <f t="shared" si="6"/>
        <v>281695.76</v>
      </c>
      <c r="G75" s="40">
        <f t="shared" si="7"/>
        <v>100523.73</v>
      </c>
      <c r="H75" s="49">
        <v>668</v>
      </c>
      <c r="I75" s="14" t="s">
        <v>35</v>
      </c>
      <c r="J75" s="14"/>
      <c r="K75" s="14"/>
      <c r="L75" s="14"/>
      <c r="M75" s="14"/>
      <c r="N75" s="14"/>
      <c r="O75" s="14"/>
      <c r="P75" s="14" t="s">
        <v>92</v>
      </c>
    </row>
    <row r="76" spans="1:16" s="80" customFormat="1" ht="37.5">
      <c r="A76" s="22">
        <v>73</v>
      </c>
      <c r="B76" s="94" t="s">
        <v>93</v>
      </c>
      <c r="C76" s="47" t="s">
        <v>12</v>
      </c>
      <c r="D76" s="50">
        <v>3280</v>
      </c>
      <c r="E76" s="47">
        <v>2359516.33</v>
      </c>
      <c r="F76" s="40">
        <v>2105382.2</v>
      </c>
      <c r="G76" s="40">
        <v>254134.13</v>
      </c>
      <c r="H76" s="50">
        <v>3280</v>
      </c>
      <c r="I76" s="14" t="s">
        <v>101</v>
      </c>
      <c r="J76" s="14" t="s">
        <v>101</v>
      </c>
      <c r="K76" s="14" t="s">
        <v>101</v>
      </c>
      <c r="L76" s="14" t="s">
        <v>101</v>
      </c>
      <c r="M76" s="14" t="s">
        <v>101</v>
      </c>
      <c r="N76" s="14" t="s">
        <v>101</v>
      </c>
      <c r="O76" s="14" t="s">
        <v>101</v>
      </c>
      <c r="P76" s="14" t="s">
        <v>101</v>
      </c>
    </row>
    <row r="77" spans="1:16" s="80" customFormat="1" ht="37.5">
      <c r="A77" s="22">
        <v>74</v>
      </c>
      <c r="B77" s="94" t="s">
        <v>94</v>
      </c>
      <c r="C77" s="47" t="s">
        <v>12</v>
      </c>
      <c r="D77" s="50">
        <v>2810</v>
      </c>
      <c r="E77" s="47">
        <v>2033539.97</v>
      </c>
      <c r="F77" s="40">
        <f aca="true" t="shared" si="8" ref="F77:F83">E77-G77</f>
        <v>1805483.97</v>
      </c>
      <c r="G77" s="40">
        <v>228056</v>
      </c>
      <c r="H77" s="50">
        <v>2810</v>
      </c>
      <c r="I77" s="14" t="s">
        <v>101</v>
      </c>
      <c r="J77" s="14" t="s">
        <v>101</v>
      </c>
      <c r="K77" s="14" t="s">
        <v>101</v>
      </c>
      <c r="L77" s="14" t="s">
        <v>101</v>
      </c>
      <c r="M77" s="14" t="s">
        <v>101</v>
      </c>
      <c r="N77" s="14" t="s">
        <v>101</v>
      </c>
      <c r="O77" s="14" t="s">
        <v>101</v>
      </c>
      <c r="P77" s="14" t="s">
        <v>101</v>
      </c>
    </row>
    <row r="78" spans="1:16" s="80" customFormat="1" ht="37.5">
      <c r="A78" s="22">
        <v>75</v>
      </c>
      <c r="B78" s="94" t="s">
        <v>95</v>
      </c>
      <c r="C78" s="47" t="s">
        <v>12</v>
      </c>
      <c r="D78" s="50">
        <v>3480</v>
      </c>
      <c r="E78" s="47">
        <v>2201538.92</v>
      </c>
      <c r="F78" s="40">
        <f t="shared" si="8"/>
        <v>1960043.01</v>
      </c>
      <c r="G78" s="40">
        <v>241495.90999999997</v>
      </c>
      <c r="H78" s="50">
        <v>3480</v>
      </c>
      <c r="I78" s="14" t="s">
        <v>101</v>
      </c>
      <c r="J78" s="14" t="s">
        <v>101</v>
      </c>
      <c r="K78" s="14" t="s">
        <v>101</v>
      </c>
      <c r="L78" s="14" t="s">
        <v>101</v>
      </c>
      <c r="M78" s="14" t="s">
        <v>101</v>
      </c>
      <c r="N78" s="14" t="s">
        <v>101</v>
      </c>
      <c r="O78" s="14" t="s">
        <v>101</v>
      </c>
      <c r="P78" s="14" t="s">
        <v>101</v>
      </c>
    </row>
    <row r="79" spans="1:16" s="80" customFormat="1" ht="37.5">
      <c r="A79" s="22">
        <v>76</v>
      </c>
      <c r="B79" s="94" t="s">
        <v>96</v>
      </c>
      <c r="C79" s="47" t="s">
        <v>12</v>
      </c>
      <c r="D79" s="50">
        <v>4220</v>
      </c>
      <c r="E79" s="47">
        <v>2968242.56</v>
      </c>
      <c r="F79" s="40">
        <f t="shared" si="8"/>
        <v>2665410.36</v>
      </c>
      <c r="G79" s="40">
        <v>302832.2</v>
      </c>
      <c r="H79" s="50">
        <v>4220</v>
      </c>
      <c r="I79" s="14" t="s">
        <v>101</v>
      </c>
      <c r="J79" s="14" t="s">
        <v>101</v>
      </c>
      <c r="K79" s="14" t="s">
        <v>101</v>
      </c>
      <c r="L79" s="14" t="s">
        <v>101</v>
      </c>
      <c r="M79" s="14" t="s">
        <v>101</v>
      </c>
      <c r="N79" s="14" t="s">
        <v>101</v>
      </c>
      <c r="O79" s="14" t="s">
        <v>101</v>
      </c>
      <c r="P79" s="14" t="s">
        <v>101</v>
      </c>
    </row>
    <row r="80" spans="1:16" s="80" customFormat="1" ht="37.5">
      <c r="A80" s="22">
        <v>77</v>
      </c>
      <c r="B80" s="94" t="s">
        <v>97</v>
      </c>
      <c r="C80" s="47" t="s">
        <v>12</v>
      </c>
      <c r="D80" s="50">
        <v>5000</v>
      </c>
      <c r="E80" s="47">
        <v>4744526.88</v>
      </c>
      <c r="F80" s="40">
        <f t="shared" si="8"/>
        <v>4299591.93</v>
      </c>
      <c r="G80" s="40">
        <v>444934.95</v>
      </c>
      <c r="H80" s="50">
        <v>5000</v>
      </c>
      <c r="I80" s="14" t="s">
        <v>101</v>
      </c>
      <c r="J80" s="14" t="s">
        <v>101</v>
      </c>
      <c r="K80" s="14" t="s">
        <v>101</v>
      </c>
      <c r="L80" s="14" t="s">
        <v>101</v>
      </c>
      <c r="M80" s="14" t="s">
        <v>101</v>
      </c>
      <c r="N80" s="14" t="s">
        <v>101</v>
      </c>
      <c r="O80" s="14" t="s">
        <v>101</v>
      </c>
      <c r="P80" s="14" t="s">
        <v>101</v>
      </c>
    </row>
    <row r="81" spans="1:16" s="80" customFormat="1" ht="37.5">
      <c r="A81" s="22">
        <v>78</v>
      </c>
      <c r="B81" s="94" t="s">
        <v>98</v>
      </c>
      <c r="C81" s="47" t="s">
        <v>12</v>
      </c>
      <c r="D81" s="50">
        <v>3400</v>
      </c>
      <c r="E81" s="47">
        <v>2401563.27</v>
      </c>
      <c r="F81" s="40">
        <f t="shared" si="8"/>
        <v>2144065.41</v>
      </c>
      <c r="G81" s="40">
        <v>257497.86</v>
      </c>
      <c r="H81" s="50">
        <v>3400</v>
      </c>
      <c r="I81" s="14" t="s">
        <v>101</v>
      </c>
      <c r="J81" s="14" t="s">
        <v>101</v>
      </c>
      <c r="K81" s="14" t="s">
        <v>101</v>
      </c>
      <c r="L81" s="14" t="s">
        <v>101</v>
      </c>
      <c r="M81" s="14" t="s">
        <v>101</v>
      </c>
      <c r="N81" s="14" t="s">
        <v>101</v>
      </c>
      <c r="O81" s="14" t="s">
        <v>101</v>
      </c>
      <c r="P81" s="14" t="s">
        <v>101</v>
      </c>
    </row>
    <row r="82" spans="1:16" s="80" customFormat="1" ht="37.5">
      <c r="A82" s="22">
        <v>79</v>
      </c>
      <c r="B82" s="94" t="s">
        <v>99</v>
      </c>
      <c r="C82" s="47" t="s">
        <v>12</v>
      </c>
      <c r="D82" s="50">
        <v>5632</v>
      </c>
      <c r="E82" s="47">
        <v>3910905.82</v>
      </c>
      <c r="F82" s="40">
        <f t="shared" si="8"/>
        <v>3532660.55</v>
      </c>
      <c r="G82" s="40">
        <v>378245.26999999996</v>
      </c>
      <c r="H82" s="50">
        <v>5632</v>
      </c>
      <c r="I82" s="14" t="s">
        <v>101</v>
      </c>
      <c r="J82" s="14" t="s">
        <v>101</v>
      </c>
      <c r="K82" s="14" t="s">
        <v>101</v>
      </c>
      <c r="L82" s="14" t="s">
        <v>101</v>
      </c>
      <c r="M82" s="14" t="s">
        <v>101</v>
      </c>
      <c r="N82" s="14" t="s">
        <v>101</v>
      </c>
      <c r="O82" s="14" t="s">
        <v>101</v>
      </c>
      <c r="P82" s="14" t="s">
        <v>101</v>
      </c>
    </row>
    <row r="83" spans="1:16" s="80" customFormat="1" ht="37.5">
      <c r="A83" s="22">
        <v>80</v>
      </c>
      <c r="B83" s="94" t="s">
        <v>100</v>
      </c>
      <c r="C83" s="47" t="s">
        <v>12</v>
      </c>
      <c r="D83" s="50">
        <v>3380</v>
      </c>
      <c r="E83" s="47">
        <v>2338842.79</v>
      </c>
      <c r="F83" s="40">
        <f t="shared" si="8"/>
        <v>2086362.57</v>
      </c>
      <c r="G83" s="40">
        <v>252480.22000000003</v>
      </c>
      <c r="H83" s="50">
        <v>3380</v>
      </c>
      <c r="I83" s="14" t="s">
        <v>101</v>
      </c>
      <c r="J83" s="14" t="s">
        <v>101</v>
      </c>
      <c r="K83" s="14" t="s">
        <v>101</v>
      </c>
      <c r="L83" s="14" t="s">
        <v>101</v>
      </c>
      <c r="M83" s="14" t="s">
        <v>101</v>
      </c>
      <c r="N83" s="14" t="s">
        <v>101</v>
      </c>
      <c r="O83" s="14" t="s">
        <v>101</v>
      </c>
      <c r="P83" s="14" t="s">
        <v>101</v>
      </c>
    </row>
    <row r="84" spans="1:16" s="80" customFormat="1" ht="18.75">
      <c r="A84" s="22">
        <v>81</v>
      </c>
      <c r="B84" s="98" t="s">
        <v>102</v>
      </c>
      <c r="C84" s="47" t="s">
        <v>12</v>
      </c>
      <c r="D84" s="40">
        <v>2059</v>
      </c>
      <c r="E84" s="40">
        <v>1369751.53</v>
      </c>
      <c r="F84" s="40">
        <v>1168398.06</v>
      </c>
      <c r="G84" s="40">
        <f>E84-F84</f>
        <v>201353.46999999997</v>
      </c>
      <c r="H84" s="40">
        <v>2059</v>
      </c>
      <c r="I84" s="14" t="s">
        <v>118</v>
      </c>
      <c r="J84" s="14" t="s">
        <v>118</v>
      </c>
      <c r="K84" s="14" t="s">
        <v>118</v>
      </c>
      <c r="L84" s="14" t="s">
        <v>118</v>
      </c>
      <c r="M84" s="14" t="s">
        <v>118</v>
      </c>
      <c r="N84" s="14" t="s">
        <v>118</v>
      </c>
      <c r="O84" s="14" t="s">
        <v>118</v>
      </c>
      <c r="P84" s="14" t="s">
        <v>118</v>
      </c>
    </row>
    <row r="85" spans="1:16" s="80" customFormat="1" ht="18.75">
      <c r="A85" s="22">
        <v>82</v>
      </c>
      <c r="B85" s="98" t="s">
        <v>103</v>
      </c>
      <c r="C85" s="47" t="s">
        <v>12</v>
      </c>
      <c r="D85" s="40">
        <v>1948</v>
      </c>
      <c r="E85" s="40">
        <v>700417.25</v>
      </c>
      <c r="F85" s="40">
        <v>597455.91</v>
      </c>
      <c r="G85" s="40">
        <f aca="true" t="shared" si="9" ref="G85:G100">E85-F85</f>
        <v>102961.33999999997</v>
      </c>
      <c r="H85" s="40">
        <v>1948</v>
      </c>
      <c r="I85" s="14" t="s">
        <v>118</v>
      </c>
      <c r="J85" s="14" t="s">
        <v>118</v>
      </c>
      <c r="K85" s="14" t="s">
        <v>118</v>
      </c>
      <c r="L85" s="14" t="s">
        <v>118</v>
      </c>
      <c r="M85" s="14" t="s">
        <v>118</v>
      </c>
      <c r="N85" s="14" t="s">
        <v>118</v>
      </c>
      <c r="O85" s="14" t="s">
        <v>118</v>
      </c>
      <c r="P85" s="14" t="s">
        <v>118</v>
      </c>
    </row>
    <row r="86" spans="1:16" s="80" customFormat="1" ht="18.75">
      <c r="A86" s="22">
        <v>83</v>
      </c>
      <c r="B86" s="98" t="s">
        <v>104</v>
      </c>
      <c r="C86" s="47" t="s">
        <v>12</v>
      </c>
      <c r="D86" s="40">
        <v>6000</v>
      </c>
      <c r="E86" s="40">
        <v>6408412.02</v>
      </c>
      <c r="F86" s="40">
        <v>4171876.23</v>
      </c>
      <c r="G86" s="40">
        <f t="shared" si="9"/>
        <v>2236535.7899999996</v>
      </c>
      <c r="H86" s="40">
        <v>6000</v>
      </c>
      <c r="I86" s="14" t="s">
        <v>118</v>
      </c>
      <c r="J86" s="14" t="s">
        <v>118</v>
      </c>
      <c r="K86" s="14" t="s">
        <v>118</v>
      </c>
      <c r="L86" s="14" t="s">
        <v>118</v>
      </c>
      <c r="M86" s="14" t="s">
        <v>118</v>
      </c>
      <c r="N86" s="14" t="s">
        <v>118</v>
      </c>
      <c r="O86" s="14" t="s">
        <v>118</v>
      </c>
      <c r="P86" s="14" t="s">
        <v>118</v>
      </c>
    </row>
    <row r="87" spans="1:16" s="80" customFormat="1" ht="18.75">
      <c r="A87" s="22">
        <v>84</v>
      </c>
      <c r="B87" s="98" t="s">
        <v>105</v>
      </c>
      <c r="C87" s="47" t="s">
        <v>12</v>
      </c>
      <c r="D87" s="40">
        <v>4500</v>
      </c>
      <c r="E87" s="40">
        <v>1260400.14</v>
      </c>
      <c r="F87" s="40">
        <v>820520.49</v>
      </c>
      <c r="G87" s="40">
        <f t="shared" si="9"/>
        <v>439879.6499999999</v>
      </c>
      <c r="H87" s="40">
        <v>4500</v>
      </c>
      <c r="I87" s="14" t="s">
        <v>118</v>
      </c>
      <c r="J87" s="14" t="s">
        <v>118</v>
      </c>
      <c r="K87" s="14" t="s">
        <v>118</v>
      </c>
      <c r="L87" s="14" t="s">
        <v>118</v>
      </c>
      <c r="M87" s="14" t="s">
        <v>118</v>
      </c>
      <c r="N87" s="14" t="s">
        <v>118</v>
      </c>
      <c r="O87" s="14" t="s">
        <v>118</v>
      </c>
      <c r="P87" s="14" t="s">
        <v>118</v>
      </c>
    </row>
    <row r="88" spans="1:16" s="80" customFormat="1" ht="18.75">
      <c r="A88" s="22">
        <v>85</v>
      </c>
      <c r="B88" s="98" t="s">
        <v>106</v>
      </c>
      <c r="C88" s="47" t="s">
        <v>12</v>
      </c>
      <c r="D88" s="40">
        <v>1124</v>
      </c>
      <c r="E88" s="40">
        <v>821220.89</v>
      </c>
      <c r="F88" s="40">
        <v>633982.53</v>
      </c>
      <c r="G88" s="40">
        <f t="shared" si="9"/>
        <v>187238.36</v>
      </c>
      <c r="H88" s="40">
        <v>1124</v>
      </c>
      <c r="I88" s="14" t="s">
        <v>118</v>
      </c>
      <c r="J88" s="14" t="s">
        <v>118</v>
      </c>
      <c r="K88" s="14" t="s">
        <v>118</v>
      </c>
      <c r="L88" s="14" t="s">
        <v>118</v>
      </c>
      <c r="M88" s="14" t="s">
        <v>118</v>
      </c>
      <c r="N88" s="14" t="s">
        <v>118</v>
      </c>
      <c r="O88" s="14" t="s">
        <v>118</v>
      </c>
      <c r="P88" s="14" t="s">
        <v>118</v>
      </c>
    </row>
    <row r="89" spans="1:16" s="80" customFormat="1" ht="18.75">
      <c r="A89" s="22">
        <v>86</v>
      </c>
      <c r="B89" s="98" t="s">
        <v>107</v>
      </c>
      <c r="C89" s="47" t="s">
        <v>12</v>
      </c>
      <c r="D89" s="40">
        <v>1500</v>
      </c>
      <c r="E89" s="40">
        <v>1111338.03</v>
      </c>
      <c r="F89" s="40">
        <v>857952.96</v>
      </c>
      <c r="G89" s="40">
        <f t="shared" si="9"/>
        <v>253385.07000000007</v>
      </c>
      <c r="H89" s="40">
        <v>1500</v>
      </c>
      <c r="I89" s="14" t="s">
        <v>118</v>
      </c>
      <c r="J89" s="14" t="s">
        <v>118</v>
      </c>
      <c r="K89" s="14" t="s">
        <v>118</v>
      </c>
      <c r="L89" s="14" t="s">
        <v>118</v>
      </c>
      <c r="M89" s="14" t="s">
        <v>118</v>
      </c>
      <c r="N89" s="14" t="s">
        <v>118</v>
      </c>
      <c r="O89" s="14" t="s">
        <v>118</v>
      </c>
      <c r="P89" s="14" t="s">
        <v>118</v>
      </c>
    </row>
    <row r="90" spans="1:16" s="80" customFormat="1" ht="18.75">
      <c r="A90" s="22">
        <v>87</v>
      </c>
      <c r="B90" s="98" t="s">
        <v>108</v>
      </c>
      <c r="C90" s="47" t="s">
        <v>12</v>
      </c>
      <c r="D90" s="40">
        <v>5600</v>
      </c>
      <c r="E90" s="40">
        <v>3798987.5</v>
      </c>
      <c r="F90" s="40">
        <v>2932818.35</v>
      </c>
      <c r="G90" s="40">
        <f t="shared" si="9"/>
        <v>866169.1499999999</v>
      </c>
      <c r="H90" s="40">
        <v>5600</v>
      </c>
      <c r="I90" s="14" t="s">
        <v>118</v>
      </c>
      <c r="J90" s="14" t="s">
        <v>118</v>
      </c>
      <c r="K90" s="14" t="s">
        <v>118</v>
      </c>
      <c r="L90" s="14" t="s">
        <v>118</v>
      </c>
      <c r="M90" s="14" t="s">
        <v>118</v>
      </c>
      <c r="N90" s="14" t="s">
        <v>118</v>
      </c>
      <c r="O90" s="14" t="s">
        <v>118</v>
      </c>
      <c r="P90" s="14" t="s">
        <v>118</v>
      </c>
    </row>
    <row r="91" spans="1:16" s="80" customFormat="1" ht="37.5">
      <c r="A91" s="22">
        <v>88</v>
      </c>
      <c r="B91" s="98" t="s">
        <v>109</v>
      </c>
      <c r="C91" s="47" t="s">
        <v>12</v>
      </c>
      <c r="D91" s="40">
        <v>2900</v>
      </c>
      <c r="E91" s="40">
        <v>2210080.56</v>
      </c>
      <c r="F91" s="40">
        <v>1706182.19</v>
      </c>
      <c r="G91" s="40">
        <f t="shared" si="9"/>
        <v>503898.3700000001</v>
      </c>
      <c r="H91" s="40">
        <v>2900</v>
      </c>
      <c r="I91" s="14" t="s">
        <v>118</v>
      </c>
      <c r="J91" s="14" t="s">
        <v>118</v>
      </c>
      <c r="K91" s="14" t="s">
        <v>118</v>
      </c>
      <c r="L91" s="14" t="s">
        <v>118</v>
      </c>
      <c r="M91" s="14" t="s">
        <v>118</v>
      </c>
      <c r="N91" s="14" t="s">
        <v>118</v>
      </c>
      <c r="O91" s="14" t="s">
        <v>118</v>
      </c>
      <c r="P91" s="14" t="s">
        <v>118</v>
      </c>
    </row>
    <row r="92" spans="1:16" s="80" customFormat="1" ht="18.75">
      <c r="A92" s="22">
        <v>89</v>
      </c>
      <c r="B92" s="98" t="s">
        <v>110</v>
      </c>
      <c r="C92" s="47" t="s">
        <v>12</v>
      </c>
      <c r="D92" s="40">
        <v>1896</v>
      </c>
      <c r="E92" s="40">
        <v>1590571.23</v>
      </c>
      <c r="F92" s="40">
        <v>1227920.99</v>
      </c>
      <c r="G92" s="40">
        <f t="shared" si="9"/>
        <v>362650.24</v>
      </c>
      <c r="H92" s="40">
        <v>1896</v>
      </c>
      <c r="I92" s="14" t="s">
        <v>118</v>
      </c>
      <c r="J92" s="14" t="s">
        <v>118</v>
      </c>
      <c r="K92" s="14" t="s">
        <v>118</v>
      </c>
      <c r="L92" s="14" t="s">
        <v>118</v>
      </c>
      <c r="M92" s="14" t="s">
        <v>118</v>
      </c>
      <c r="N92" s="14" t="s">
        <v>118</v>
      </c>
      <c r="O92" s="14" t="s">
        <v>118</v>
      </c>
      <c r="P92" s="14" t="s">
        <v>118</v>
      </c>
    </row>
    <row r="93" spans="1:16" s="80" customFormat="1" ht="18.75">
      <c r="A93" s="22">
        <v>90</v>
      </c>
      <c r="B93" s="98" t="s">
        <v>111</v>
      </c>
      <c r="C93" s="47" t="s">
        <v>12</v>
      </c>
      <c r="D93" s="40">
        <v>2240</v>
      </c>
      <c r="E93" s="40">
        <v>1933231.77</v>
      </c>
      <c r="F93" s="40">
        <v>1492454.93</v>
      </c>
      <c r="G93" s="40">
        <f t="shared" si="9"/>
        <v>440776.8400000001</v>
      </c>
      <c r="H93" s="40">
        <v>2240</v>
      </c>
      <c r="I93" s="14" t="s">
        <v>118</v>
      </c>
      <c r="J93" s="14" t="s">
        <v>118</v>
      </c>
      <c r="K93" s="14" t="s">
        <v>118</v>
      </c>
      <c r="L93" s="14" t="s">
        <v>118</v>
      </c>
      <c r="M93" s="14" t="s">
        <v>118</v>
      </c>
      <c r="N93" s="14" t="s">
        <v>118</v>
      </c>
      <c r="O93" s="14" t="s">
        <v>118</v>
      </c>
      <c r="P93" s="14" t="s">
        <v>118</v>
      </c>
    </row>
    <row r="94" spans="1:16" s="80" customFormat="1" ht="18.75">
      <c r="A94" s="22">
        <v>91</v>
      </c>
      <c r="B94" s="98" t="s">
        <v>112</v>
      </c>
      <c r="C94" s="47" t="s">
        <v>12</v>
      </c>
      <c r="D94" s="40">
        <v>368</v>
      </c>
      <c r="E94" s="40">
        <v>516514</v>
      </c>
      <c r="F94" s="40">
        <v>360010.26</v>
      </c>
      <c r="G94" s="40">
        <f t="shared" si="9"/>
        <v>156503.74</v>
      </c>
      <c r="H94" s="40">
        <v>368</v>
      </c>
      <c r="I94" s="14" t="s">
        <v>118</v>
      </c>
      <c r="J94" s="14" t="s">
        <v>118</v>
      </c>
      <c r="K94" s="14" t="s">
        <v>118</v>
      </c>
      <c r="L94" s="14" t="s">
        <v>118</v>
      </c>
      <c r="M94" s="14" t="s">
        <v>118</v>
      </c>
      <c r="N94" s="14" t="s">
        <v>118</v>
      </c>
      <c r="O94" s="14" t="s">
        <v>118</v>
      </c>
      <c r="P94" s="14" t="s">
        <v>118</v>
      </c>
    </row>
    <row r="95" spans="1:16" s="80" customFormat="1" ht="18.75">
      <c r="A95" s="22">
        <v>92</v>
      </c>
      <c r="B95" s="98" t="s">
        <v>113</v>
      </c>
      <c r="C95" s="47" t="s">
        <v>12</v>
      </c>
      <c r="D95" s="40">
        <v>870</v>
      </c>
      <c r="E95" s="40">
        <v>639920.25</v>
      </c>
      <c r="F95" s="40">
        <v>446024.41</v>
      </c>
      <c r="G95" s="40">
        <f t="shared" si="9"/>
        <v>193895.84000000003</v>
      </c>
      <c r="H95" s="40">
        <v>870</v>
      </c>
      <c r="I95" s="14" t="s">
        <v>118</v>
      </c>
      <c r="J95" s="14" t="s">
        <v>118</v>
      </c>
      <c r="K95" s="14" t="s">
        <v>118</v>
      </c>
      <c r="L95" s="14" t="s">
        <v>118</v>
      </c>
      <c r="M95" s="14" t="s">
        <v>118</v>
      </c>
      <c r="N95" s="14" t="s">
        <v>118</v>
      </c>
      <c r="O95" s="14" t="s">
        <v>118</v>
      </c>
      <c r="P95" s="14" t="s">
        <v>118</v>
      </c>
    </row>
    <row r="96" spans="1:16" s="80" customFormat="1" ht="18.75">
      <c r="A96" s="22">
        <v>93</v>
      </c>
      <c r="B96" s="98" t="s">
        <v>114</v>
      </c>
      <c r="C96" s="47" t="s">
        <v>12</v>
      </c>
      <c r="D96" s="40">
        <v>1470</v>
      </c>
      <c r="E96" s="40">
        <v>1172728.08</v>
      </c>
      <c r="F96" s="40">
        <v>817391.47</v>
      </c>
      <c r="G96" s="40">
        <f t="shared" si="9"/>
        <v>355336.6100000001</v>
      </c>
      <c r="H96" s="40">
        <v>1470</v>
      </c>
      <c r="I96" s="14" t="s">
        <v>118</v>
      </c>
      <c r="J96" s="14" t="s">
        <v>118</v>
      </c>
      <c r="K96" s="14" t="s">
        <v>118</v>
      </c>
      <c r="L96" s="14" t="s">
        <v>118</v>
      </c>
      <c r="M96" s="14" t="s">
        <v>118</v>
      </c>
      <c r="N96" s="14" t="s">
        <v>118</v>
      </c>
      <c r="O96" s="14" t="s">
        <v>118</v>
      </c>
      <c r="P96" s="14" t="s">
        <v>118</v>
      </c>
    </row>
    <row r="97" spans="1:16" s="80" customFormat="1" ht="18.75">
      <c r="A97" s="22">
        <v>94</v>
      </c>
      <c r="B97" s="98" t="s">
        <v>115</v>
      </c>
      <c r="C97" s="47" t="s">
        <v>12</v>
      </c>
      <c r="D97" s="40">
        <v>1600</v>
      </c>
      <c r="E97" s="40">
        <v>1061558.62</v>
      </c>
      <c r="F97" s="40">
        <v>739906.36</v>
      </c>
      <c r="G97" s="40">
        <f t="shared" si="9"/>
        <v>321652.2600000001</v>
      </c>
      <c r="H97" s="40">
        <v>1600</v>
      </c>
      <c r="I97" s="14" t="s">
        <v>118</v>
      </c>
      <c r="J97" s="14" t="s">
        <v>118</v>
      </c>
      <c r="K97" s="14" t="s">
        <v>118</v>
      </c>
      <c r="L97" s="14" t="s">
        <v>118</v>
      </c>
      <c r="M97" s="14" t="s">
        <v>118</v>
      </c>
      <c r="N97" s="14" t="s">
        <v>118</v>
      </c>
      <c r="O97" s="14" t="s">
        <v>118</v>
      </c>
      <c r="P97" s="14" t="s">
        <v>118</v>
      </c>
    </row>
    <row r="98" spans="1:16" s="80" customFormat="1" ht="18.75">
      <c r="A98" s="22">
        <v>95</v>
      </c>
      <c r="B98" s="98" t="s">
        <v>116</v>
      </c>
      <c r="C98" s="47" t="s">
        <v>12</v>
      </c>
      <c r="D98" s="40">
        <v>13280</v>
      </c>
      <c r="E98" s="40">
        <v>8585539.01</v>
      </c>
      <c r="F98" s="40">
        <v>5984120.69</v>
      </c>
      <c r="G98" s="40">
        <f t="shared" si="9"/>
        <v>2601418.3199999994</v>
      </c>
      <c r="H98" s="40">
        <v>13280</v>
      </c>
      <c r="I98" s="14" t="s">
        <v>118</v>
      </c>
      <c r="J98" s="14" t="s">
        <v>118</v>
      </c>
      <c r="K98" s="14" t="s">
        <v>118</v>
      </c>
      <c r="L98" s="14" t="s">
        <v>118</v>
      </c>
      <c r="M98" s="14" t="s">
        <v>118</v>
      </c>
      <c r="N98" s="14" t="s">
        <v>118</v>
      </c>
      <c r="O98" s="14" t="s">
        <v>118</v>
      </c>
      <c r="P98" s="14" t="s">
        <v>118</v>
      </c>
    </row>
    <row r="99" spans="1:16" s="80" customFormat="1" ht="18.75">
      <c r="A99" s="22">
        <v>96</v>
      </c>
      <c r="B99" s="98" t="s">
        <v>116</v>
      </c>
      <c r="C99" s="47" t="s">
        <v>12</v>
      </c>
      <c r="D99" s="40">
        <v>1740</v>
      </c>
      <c r="E99" s="40">
        <v>1705679.98</v>
      </c>
      <c r="F99" s="40">
        <v>1188858.95</v>
      </c>
      <c r="G99" s="40">
        <f t="shared" si="9"/>
        <v>516821.03</v>
      </c>
      <c r="H99" s="40">
        <v>1740</v>
      </c>
      <c r="I99" s="14" t="s">
        <v>118</v>
      </c>
      <c r="J99" s="14" t="s">
        <v>118</v>
      </c>
      <c r="K99" s="14" t="s">
        <v>118</v>
      </c>
      <c r="L99" s="14" t="s">
        <v>118</v>
      </c>
      <c r="M99" s="14" t="s">
        <v>118</v>
      </c>
      <c r="N99" s="14" t="s">
        <v>118</v>
      </c>
      <c r="O99" s="14" t="s">
        <v>118</v>
      </c>
      <c r="P99" s="14" t="s">
        <v>118</v>
      </c>
    </row>
    <row r="100" spans="1:16" s="80" customFormat="1" ht="18.75">
      <c r="A100" s="22">
        <v>97</v>
      </c>
      <c r="B100" s="98" t="s">
        <v>117</v>
      </c>
      <c r="C100" s="47" t="s">
        <v>12</v>
      </c>
      <c r="D100" s="40">
        <v>3600</v>
      </c>
      <c r="E100" s="40">
        <v>1351058.41</v>
      </c>
      <c r="F100" s="40">
        <v>941687.71</v>
      </c>
      <c r="G100" s="40">
        <f t="shared" si="9"/>
        <v>409370.69999999995</v>
      </c>
      <c r="H100" s="40">
        <v>3600</v>
      </c>
      <c r="I100" s="14" t="s">
        <v>118</v>
      </c>
      <c r="J100" s="14" t="s">
        <v>118</v>
      </c>
      <c r="K100" s="14" t="s">
        <v>118</v>
      </c>
      <c r="L100" s="14" t="s">
        <v>118</v>
      </c>
      <c r="M100" s="14" t="s">
        <v>118</v>
      </c>
      <c r="N100" s="14" t="s">
        <v>118</v>
      </c>
      <c r="O100" s="14" t="s">
        <v>118</v>
      </c>
      <c r="P100" s="14" t="s">
        <v>118</v>
      </c>
    </row>
    <row r="101" spans="1:16" s="80" customFormat="1" ht="18.75">
      <c r="A101" s="22">
        <v>98</v>
      </c>
      <c r="B101" s="93" t="s">
        <v>119</v>
      </c>
      <c r="C101" s="51" t="s">
        <v>12</v>
      </c>
      <c r="D101" s="34"/>
      <c r="E101" s="7">
        <v>1346385.98</v>
      </c>
      <c r="F101" s="7">
        <f aca="true" t="shared" si="10" ref="F101:F106">E101-G101</f>
        <v>1077108.78</v>
      </c>
      <c r="G101" s="7">
        <f aca="true" t="shared" si="11" ref="G101:G106">ROUND(E101*0.2,2)</f>
        <v>269277.2</v>
      </c>
      <c r="H101" s="47"/>
      <c r="I101" s="14" t="s">
        <v>125</v>
      </c>
      <c r="J101" s="14" t="s">
        <v>125</v>
      </c>
      <c r="K101" s="14" t="s">
        <v>125</v>
      </c>
      <c r="L101" s="14" t="s">
        <v>125</v>
      </c>
      <c r="M101" s="14" t="s">
        <v>125</v>
      </c>
      <c r="N101" s="14" t="s">
        <v>125</v>
      </c>
      <c r="O101" s="14" t="s">
        <v>125</v>
      </c>
      <c r="P101" s="14" t="s">
        <v>125</v>
      </c>
    </row>
    <row r="102" spans="1:16" s="80" customFormat="1" ht="18.75">
      <c r="A102" s="22">
        <v>99</v>
      </c>
      <c r="B102" s="93" t="s">
        <v>120</v>
      </c>
      <c r="C102" s="51" t="s">
        <v>12</v>
      </c>
      <c r="D102" s="34"/>
      <c r="E102" s="7">
        <v>748090.85</v>
      </c>
      <c r="F102" s="7">
        <f t="shared" si="10"/>
        <v>598472.6799999999</v>
      </c>
      <c r="G102" s="7">
        <f t="shared" si="11"/>
        <v>149618.17</v>
      </c>
      <c r="H102" s="47"/>
      <c r="I102" s="14" t="s">
        <v>125</v>
      </c>
      <c r="J102" s="14" t="s">
        <v>125</v>
      </c>
      <c r="K102" s="14" t="s">
        <v>125</v>
      </c>
      <c r="L102" s="14" t="s">
        <v>125</v>
      </c>
      <c r="M102" s="14" t="s">
        <v>125</v>
      </c>
      <c r="N102" s="14" t="s">
        <v>125</v>
      </c>
      <c r="O102" s="14" t="s">
        <v>125</v>
      </c>
      <c r="P102" s="14" t="s">
        <v>125</v>
      </c>
    </row>
    <row r="103" spans="1:16" s="80" customFormat="1" ht="18.75">
      <c r="A103" s="22">
        <v>100</v>
      </c>
      <c r="B103" s="93" t="s">
        <v>121</v>
      </c>
      <c r="C103" s="51" t="s">
        <v>12</v>
      </c>
      <c r="D103" s="34"/>
      <c r="E103" s="7">
        <v>2040026.5</v>
      </c>
      <c r="F103" s="7">
        <f t="shared" si="10"/>
        <v>1632021.2</v>
      </c>
      <c r="G103" s="7">
        <f t="shared" si="11"/>
        <v>408005.3</v>
      </c>
      <c r="H103" s="47"/>
      <c r="I103" s="14" t="s">
        <v>125</v>
      </c>
      <c r="J103" s="14" t="s">
        <v>125</v>
      </c>
      <c r="K103" s="14" t="s">
        <v>125</v>
      </c>
      <c r="L103" s="14" t="s">
        <v>125</v>
      </c>
      <c r="M103" s="14" t="s">
        <v>125</v>
      </c>
      <c r="N103" s="14" t="s">
        <v>125</v>
      </c>
      <c r="O103" s="14" t="s">
        <v>125</v>
      </c>
      <c r="P103" s="14" t="s">
        <v>125</v>
      </c>
    </row>
    <row r="104" spans="1:16" s="80" customFormat="1" ht="18.75">
      <c r="A104" s="22">
        <v>101</v>
      </c>
      <c r="B104" s="93" t="s">
        <v>122</v>
      </c>
      <c r="C104" s="51" t="s">
        <v>12</v>
      </c>
      <c r="D104" s="34"/>
      <c r="E104" s="7">
        <v>2067335</v>
      </c>
      <c r="F104" s="7">
        <f t="shared" si="10"/>
        <v>1653868</v>
      </c>
      <c r="G104" s="7">
        <f t="shared" si="11"/>
        <v>413467</v>
      </c>
      <c r="H104" s="47"/>
      <c r="I104" s="14" t="s">
        <v>125</v>
      </c>
      <c r="J104" s="14" t="s">
        <v>125</v>
      </c>
      <c r="K104" s="14" t="s">
        <v>125</v>
      </c>
      <c r="L104" s="14" t="s">
        <v>125</v>
      </c>
      <c r="M104" s="14" t="s">
        <v>125</v>
      </c>
      <c r="N104" s="14" t="s">
        <v>125</v>
      </c>
      <c r="O104" s="14" t="s">
        <v>125</v>
      </c>
      <c r="P104" s="14" t="s">
        <v>125</v>
      </c>
    </row>
    <row r="105" spans="1:16" s="80" customFormat="1" ht="18.75">
      <c r="A105" s="22">
        <v>102</v>
      </c>
      <c r="B105" s="93" t="s">
        <v>123</v>
      </c>
      <c r="C105" s="51" t="s">
        <v>12</v>
      </c>
      <c r="D105" s="34"/>
      <c r="E105" s="7">
        <v>3145274.4</v>
      </c>
      <c r="F105" s="7">
        <f t="shared" si="10"/>
        <v>2516219.52</v>
      </c>
      <c r="G105" s="7">
        <f t="shared" si="11"/>
        <v>629054.88</v>
      </c>
      <c r="H105" s="47"/>
      <c r="I105" s="14" t="s">
        <v>125</v>
      </c>
      <c r="J105" s="14" t="s">
        <v>125</v>
      </c>
      <c r="K105" s="14" t="s">
        <v>125</v>
      </c>
      <c r="L105" s="14" t="s">
        <v>125</v>
      </c>
      <c r="M105" s="14" t="s">
        <v>125</v>
      </c>
      <c r="N105" s="14" t="s">
        <v>125</v>
      </c>
      <c r="O105" s="14" t="s">
        <v>125</v>
      </c>
      <c r="P105" s="14" t="s">
        <v>125</v>
      </c>
    </row>
    <row r="106" spans="1:16" s="80" customFormat="1" ht="18.75">
      <c r="A106" s="22">
        <v>103</v>
      </c>
      <c r="B106" s="93" t="s">
        <v>124</v>
      </c>
      <c r="C106" s="51" t="s">
        <v>12</v>
      </c>
      <c r="D106" s="34"/>
      <c r="E106" s="7">
        <v>5585946.6</v>
      </c>
      <c r="F106" s="7">
        <f t="shared" si="10"/>
        <v>4468757.279999999</v>
      </c>
      <c r="G106" s="7">
        <f t="shared" si="11"/>
        <v>1117189.32</v>
      </c>
      <c r="H106" s="47"/>
      <c r="I106" s="14" t="s">
        <v>125</v>
      </c>
      <c r="J106" s="14" t="s">
        <v>125</v>
      </c>
      <c r="K106" s="14" t="s">
        <v>125</v>
      </c>
      <c r="L106" s="14" t="s">
        <v>125</v>
      </c>
      <c r="M106" s="14" t="s">
        <v>125</v>
      </c>
      <c r="N106" s="14" t="s">
        <v>125</v>
      </c>
      <c r="O106" s="14" t="s">
        <v>125</v>
      </c>
      <c r="P106" s="14" t="s">
        <v>125</v>
      </c>
    </row>
    <row r="107" spans="1:16" s="80" customFormat="1" ht="18.75">
      <c r="A107" s="22">
        <v>104</v>
      </c>
      <c r="B107" s="93" t="s">
        <v>126</v>
      </c>
      <c r="C107" s="51" t="s">
        <v>12</v>
      </c>
      <c r="D107" s="47"/>
      <c r="E107" s="35">
        <v>13350280.98</v>
      </c>
      <c r="F107" s="42">
        <f>E107-G107</f>
        <v>10159563.83</v>
      </c>
      <c r="G107" s="42">
        <f>ROUND(E107*0.239,2)</f>
        <v>3190717.15</v>
      </c>
      <c r="H107" s="47"/>
      <c r="I107" s="14" t="s">
        <v>125</v>
      </c>
      <c r="J107" s="14"/>
      <c r="K107" s="14"/>
      <c r="L107" s="14"/>
      <c r="M107" s="14"/>
      <c r="N107" s="14"/>
      <c r="O107" s="14"/>
      <c r="P107" s="14" t="s">
        <v>144</v>
      </c>
    </row>
    <row r="108" spans="1:16" s="80" customFormat="1" ht="18.75">
      <c r="A108" s="22">
        <v>105</v>
      </c>
      <c r="B108" s="93" t="s">
        <v>127</v>
      </c>
      <c r="C108" s="51" t="s">
        <v>12</v>
      </c>
      <c r="D108" s="47"/>
      <c r="E108" s="35">
        <v>2102681.62</v>
      </c>
      <c r="F108" s="42">
        <f aca="true" t="shared" si="12" ref="F108:F124">E108-G108</f>
        <v>1600140.7100000002</v>
      </c>
      <c r="G108" s="42">
        <f aca="true" t="shared" si="13" ref="G108:G124">ROUND(E108*0.239,2)</f>
        <v>502540.91</v>
      </c>
      <c r="H108" s="47"/>
      <c r="I108" s="14" t="s">
        <v>125</v>
      </c>
      <c r="J108" s="14"/>
      <c r="K108" s="14"/>
      <c r="L108" s="14"/>
      <c r="M108" s="14"/>
      <c r="N108" s="14"/>
      <c r="O108" s="14"/>
      <c r="P108" s="14" t="s">
        <v>144</v>
      </c>
    </row>
    <row r="109" spans="1:16" s="80" customFormat="1" ht="18.75">
      <c r="A109" s="22">
        <v>106</v>
      </c>
      <c r="B109" s="93" t="s">
        <v>128</v>
      </c>
      <c r="C109" s="51" t="s">
        <v>12</v>
      </c>
      <c r="D109" s="47"/>
      <c r="E109" s="35">
        <v>624380.77</v>
      </c>
      <c r="F109" s="42">
        <f t="shared" si="12"/>
        <v>475153.77</v>
      </c>
      <c r="G109" s="42">
        <f t="shared" si="13"/>
        <v>149227</v>
      </c>
      <c r="H109" s="47"/>
      <c r="I109" s="14" t="s">
        <v>125</v>
      </c>
      <c r="J109" s="14"/>
      <c r="K109" s="14"/>
      <c r="L109" s="14"/>
      <c r="M109" s="14"/>
      <c r="N109" s="14"/>
      <c r="O109" s="14"/>
      <c r="P109" s="14" t="s">
        <v>144</v>
      </c>
    </row>
    <row r="110" spans="1:16" s="80" customFormat="1" ht="18.75">
      <c r="A110" s="22">
        <v>107</v>
      </c>
      <c r="B110" s="93" t="s">
        <v>129</v>
      </c>
      <c r="C110" s="47" t="s">
        <v>12</v>
      </c>
      <c r="D110" s="47"/>
      <c r="E110" s="35">
        <v>4619711.62</v>
      </c>
      <c r="F110" s="42">
        <f t="shared" si="12"/>
        <v>3515600.54</v>
      </c>
      <c r="G110" s="42">
        <f t="shared" si="13"/>
        <v>1104111.08</v>
      </c>
      <c r="H110" s="47"/>
      <c r="I110" s="14" t="s">
        <v>125</v>
      </c>
      <c r="J110" s="14"/>
      <c r="K110" s="14"/>
      <c r="L110" s="14"/>
      <c r="M110" s="14"/>
      <c r="N110" s="14"/>
      <c r="O110" s="14"/>
      <c r="P110" s="14" t="s">
        <v>144</v>
      </c>
    </row>
    <row r="111" spans="1:16" s="80" customFormat="1" ht="18.75">
      <c r="A111" s="22">
        <v>108</v>
      </c>
      <c r="B111" s="93" t="s">
        <v>130</v>
      </c>
      <c r="C111" s="51" t="s">
        <v>12</v>
      </c>
      <c r="D111" s="47"/>
      <c r="E111" s="35">
        <v>3920538.79</v>
      </c>
      <c r="F111" s="42">
        <f t="shared" si="12"/>
        <v>2983530.02</v>
      </c>
      <c r="G111" s="42">
        <f t="shared" si="13"/>
        <v>937008.77</v>
      </c>
      <c r="H111" s="47"/>
      <c r="I111" s="14" t="s">
        <v>125</v>
      </c>
      <c r="J111" s="14"/>
      <c r="K111" s="14"/>
      <c r="L111" s="14"/>
      <c r="M111" s="14"/>
      <c r="N111" s="14"/>
      <c r="O111" s="14"/>
      <c r="P111" s="14" t="s">
        <v>144</v>
      </c>
    </row>
    <row r="112" spans="1:16" s="80" customFormat="1" ht="18.75">
      <c r="A112" s="22">
        <v>109</v>
      </c>
      <c r="B112" s="93" t="s">
        <v>131</v>
      </c>
      <c r="C112" s="51" t="s">
        <v>12</v>
      </c>
      <c r="D112" s="47"/>
      <c r="E112" s="35">
        <v>1938944.62</v>
      </c>
      <c r="F112" s="42">
        <f t="shared" si="12"/>
        <v>1475536.86</v>
      </c>
      <c r="G112" s="42">
        <f t="shared" si="13"/>
        <v>463407.76</v>
      </c>
      <c r="H112" s="47"/>
      <c r="I112" s="14" t="s">
        <v>125</v>
      </c>
      <c r="J112" s="14"/>
      <c r="K112" s="14"/>
      <c r="L112" s="14"/>
      <c r="M112" s="14"/>
      <c r="N112" s="14"/>
      <c r="O112" s="14"/>
      <c r="P112" s="14" t="s">
        <v>144</v>
      </c>
    </row>
    <row r="113" spans="1:16" s="80" customFormat="1" ht="18.75">
      <c r="A113" s="22">
        <v>110</v>
      </c>
      <c r="B113" s="93" t="s">
        <v>132</v>
      </c>
      <c r="C113" s="51" t="s">
        <v>12</v>
      </c>
      <c r="D113" s="47"/>
      <c r="E113" s="35">
        <v>2342037.26</v>
      </c>
      <c r="F113" s="42">
        <f t="shared" si="12"/>
        <v>1782290.3499999996</v>
      </c>
      <c r="G113" s="42">
        <f t="shared" si="13"/>
        <v>559746.91</v>
      </c>
      <c r="H113" s="47"/>
      <c r="I113" s="14" t="s">
        <v>125</v>
      </c>
      <c r="J113" s="14"/>
      <c r="K113" s="14"/>
      <c r="L113" s="14"/>
      <c r="M113" s="14"/>
      <c r="N113" s="14"/>
      <c r="O113" s="14"/>
      <c r="P113" s="14" t="s">
        <v>144</v>
      </c>
    </row>
    <row r="114" spans="1:16" s="80" customFormat="1" ht="18.75">
      <c r="A114" s="22">
        <v>111</v>
      </c>
      <c r="B114" s="93" t="s">
        <v>133</v>
      </c>
      <c r="C114" s="51" t="s">
        <v>12</v>
      </c>
      <c r="D114" s="47"/>
      <c r="E114" s="35">
        <v>1959500.4</v>
      </c>
      <c r="F114" s="42">
        <f t="shared" si="12"/>
        <v>1491179.7999999998</v>
      </c>
      <c r="G114" s="42">
        <f t="shared" si="13"/>
        <v>468320.6</v>
      </c>
      <c r="H114" s="47"/>
      <c r="I114" s="14" t="s">
        <v>125</v>
      </c>
      <c r="J114" s="14"/>
      <c r="K114" s="14"/>
      <c r="L114" s="14"/>
      <c r="M114" s="14"/>
      <c r="N114" s="14"/>
      <c r="O114" s="14"/>
      <c r="P114" s="14" t="s">
        <v>144</v>
      </c>
    </row>
    <row r="115" spans="1:16" s="80" customFormat="1" ht="18.75">
      <c r="A115" s="22">
        <v>112</v>
      </c>
      <c r="B115" s="93" t="s">
        <v>134</v>
      </c>
      <c r="C115" s="51" t="s">
        <v>12</v>
      </c>
      <c r="D115" s="47"/>
      <c r="E115" s="35">
        <v>602347.21</v>
      </c>
      <c r="F115" s="42">
        <f t="shared" si="12"/>
        <v>458386.23</v>
      </c>
      <c r="G115" s="42">
        <f t="shared" si="13"/>
        <v>143960.98</v>
      </c>
      <c r="H115" s="47"/>
      <c r="I115" s="14" t="s">
        <v>125</v>
      </c>
      <c r="J115" s="14"/>
      <c r="K115" s="14"/>
      <c r="L115" s="14"/>
      <c r="M115" s="14"/>
      <c r="N115" s="14"/>
      <c r="O115" s="14"/>
      <c r="P115" s="14" t="s">
        <v>144</v>
      </c>
    </row>
    <row r="116" spans="1:16" s="80" customFormat="1" ht="18.75">
      <c r="A116" s="22">
        <v>113</v>
      </c>
      <c r="B116" s="93" t="s">
        <v>135</v>
      </c>
      <c r="C116" s="51" t="s">
        <v>12</v>
      </c>
      <c r="D116" s="47"/>
      <c r="E116" s="35">
        <v>472392.09</v>
      </c>
      <c r="F116" s="42">
        <f t="shared" si="12"/>
        <v>359490.38</v>
      </c>
      <c r="G116" s="42">
        <f t="shared" si="13"/>
        <v>112901.71</v>
      </c>
      <c r="H116" s="47"/>
      <c r="I116" s="14" t="s">
        <v>125</v>
      </c>
      <c r="J116" s="14"/>
      <c r="K116" s="14"/>
      <c r="L116" s="14"/>
      <c r="M116" s="14"/>
      <c r="N116" s="14"/>
      <c r="O116" s="14"/>
      <c r="P116" s="14" t="s">
        <v>144</v>
      </c>
    </row>
    <row r="117" spans="1:16" s="80" customFormat="1" ht="18.75">
      <c r="A117" s="22">
        <v>114</v>
      </c>
      <c r="B117" s="93" t="s">
        <v>136</v>
      </c>
      <c r="C117" s="51" t="s">
        <v>12</v>
      </c>
      <c r="D117" s="47"/>
      <c r="E117" s="35">
        <v>1248000.23</v>
      </c>
      <c r="F117" s="42">
        <f t="shared" si="12"/>
        <v>949728.1799999999</v>
      </c>
      <c r="G117" s="42">
        <f t="shared" si="13"/>
        <v>298272.05</v>
      </c>
      <c r="H117" s="47"/>
      <c r="I117" s="14" t="s">
        <v>125</v>
      </c>
      <c r="J117" s="14"/>
      <c r="K117" s="14"/>
      <c r="L117" s="14"/>
      <c r="M117" s="14"/>
      <c r="N117" s="14"/>
      <c r="O117" s="14"/>
      <c r="P117" s="14" t="s">
        <v>144</v>
      </c>
    </row>
    <row r="118" spans="1:16" s="80" customFormat="1" ht="18.75">
      <c r="A118" s="22">
        <v>115</v>
      </c>
      <c r="B118" s="93" t="s">
        <v>137</v>
      </c>
      <c r="C118" s="51" t="s">
        <v>12</v>
      </c>
      <c r="D118" s="47"/>
      <c r="E118" s="35">
        <v>2785846.85</v>
      </c>
      <c r="F118" s="42">
        <f t="shared" si="12"/>
        <v>2120029.45</v>
      </c>
      <c r="G118" s="42">
        <f t="shared" si="13"/>
        <v>665817.4</v>
      </c>
      <c r="H118" s="47"/>
      <c r="I118" s="14" t="s">
        <v>125</v>
      </c>
      <c r="J118" s="14"/>
      <c r="K118" s="14"/>
      <c r="L118" s="14"/>
      <c r="M118" s="14"/>
      <c r="N118" s="14"/>
      <c r="O118" s="14"/>
      <c r="P118" s="14" t="s">
        <v>144</v>
      </c>
    </row>
    <row r="119" spans="1:16" s="80" customFormat="1" ht="18.75">
      <c r="A119" s="22">
        <v>116</v>
      </c>
      <c r="B119" s="93" t="s">
        <v>138</v>
      </c>
      <c r="C119" s="51" t="s">
        <v>12</v>
      </c>
      <c r="D119" s="47"/>
      <c r="E119" s="35">
        <v>2101525.37</v>
      </c>
      <c r="F119" s="42">
        <f t="shared" si="12"/>
        <v>1599260.81</v>
      </c>
      <c r="G119" s="42">
        <f t="shared" si="13"/>
        <v>502264.56</v>
      </c>
      <c r="H119" s="47"/>
      <c r="I119" s="14" t="s">
        <v>125</v>
      </c>
      <c r="J119" s="14"/>
      <c r="K119" s="14"/>
      <c r="L119" s="14"/>
      <c r="M119" s="14"/>
      <c r="N119" s="14"/>
      <c r="O119" s="14"/>
      <c r="P119" s="14" t="s">
        <v>144</v>
      </c>
    </row>
    <row r="120" spans="1:16" s="80" customFormat="1" ht="18.75">
      <c r="A120" s="22">
        <v>117</v>
      </c>
      <c r="B120" s="93" t="s">
        <v>139</v>
      </c>
      <c r="C120" s="51" t="s">
        <v>12</v>
      </c>
      <c r="D120" s="47"/>
      <c r="E120" s="35">
        <v>8407987.55</v>
      </c>
      <c r="F120" s="42">
        <f t="shared" si="12"/>
        <v>6398478.530000001</v>
      </c>
      <c r="G120" s="42">
        <f t="shared" si="13"/>
        <v>2009509.02</v>
      </c>
      <c r="H120" s="47"/>
      <c r="I120" s="14" t="s">
        <v>125</v>
      </c>
      <c r="J120" s="14"/>
      <c r="K120" s="14"/>
      <c r="L120" s="14"/>
      <c r="M120" s="14"/>
      <c r="N120" s="14"/>
      <c r="O120" s="14"/>
      <c r="P120" s="14" t="s">
        <v>144</v>
      </c>
    </row>
    <row r="121" spans="1:16" s="80" customFormat="1" ht="18.75">
      <c r="A121" s="22">
        <v>118</v>
      </c>
      <c r="B121" s="93" t="s">
        <v>140</v>
      </c>
      <c r="C121" s="51" t="s">
        <v>12</v>
      </c>
      <c r="D121" s="47"/>
      <c r="E121" s="35">
        <v>2182807.96</v>
      </c>
      <c r="F121" s="42">
        <f t="shared" si="12"/>
        <v>1661116.8599999999</v>
      </c>
      <c r="G121" s="42">
        <f t="shared" si="13"/>
        <v>521691.1</v>
      </c>
      <c r="H121" s="47"/>
      <c r="I121" s="14" t="s">
        <v>125</v>
      </c>
      <c r="J121" s="14"/>
      <c r="K121" s="14"/>
      <c r="L121" s="14"/>
      <c r="M121" s="14"/>
      <c r="N121" s="14"/>
      <c r="O121" s="14"/>
      <c r="P121" s="14" t="s">
        <v>144</v>
      </c>
    </row>
    <row r="122" spans="1:16" s="80" customFormat="1" ht="18.75">
      <c r="A122" s="22">
        <v>119</v>
      </c>
      <c r="B122" s="93" t="s">
        <v>141</v>
      </c>
      <c r="C122" s="51" t="s">
        <v>12</v>
      </c>
      <c r="D122" s="47"/>
      <c r="E122" s="35">
        <v>4974730.47</v>
      </c>
      <c r="F122" s="42">
        <f t="shared" si="12"/>
        <v>3785769.8899999997</v>
      </c>
      <c r="G122" s="42">
        <f t="shared" si="13"/>
        <v>1188960.58</v>
      </c>
      <c r="H122" s="47"/>
      <c r="I122" s="14" t="s">
        <v>125</v>
      </c>
      <c r="J122" s="14"/>
      <c r="K122" s="14"/>
      <c r="L122" s="14"/>
      <c r="M122" s="14"/>
      <c r="N122" s="14"/>
      <c r="O122" s="14"/>
      <c r="P122" s="14" t="s">
        <v>144</v>
      </c>
    </row>
    <row r="123" spans="1:16" s="80" customFormat="1" ht="18.75">
      <c r="A123" s="22">
        <v>120</v>
      </c>
      <c r="B123" s="93" t="s">
        <v>142</v>
      </c>
      <c r="C123" s="51" t="s">
        <v>12</v>
      </c>
      <c r="D123" s="47"/>
      <c r="E123" s="35">
        <v>2823814.23</v>
      </c>
      <c r="F123" s="42">
        <f t="shared" si="12"/>
        <v>2148922.63</v>
      </c>
      <c r="G123" s="42">
        <f t="shared" si="13"/>
        <v>674891.6</v>
      </c>
      <c r="H123" s="47"/>
      <c r="I123" s="14" t="s">
        <v>125</v>
      </c>
      <c r="J123" s="14"/>
      <c r="K123" s="14"/>
      <c r="L123" s="14"/>
      <c r="M123" s="14"/>
      <c r="N123" s="14"/>
      <c r="O123" s="14"/>
      <c r="P123" s="14" t="s">
        <v>144</v>
      </c>
    </row>
    <row r="124" spans="1:16" s="80" customFormat="1" ht="18.75">
      <c r="A124" s="22">
        <v>121</v>
      </c>
      <c r="B124" s="93" t="s">
        <v>143</v>
      </c>
      <c r="C124" s="51" t="s">
        <v>12</v>
      </c>
      <c r="D124" s="47"/>
      <c r="E124" s="35">
        <v>8801764.95</v>
      </c>
      <c r="F124" s="42">
        <f t="shared" si="12"/>
        <v>6698143.129999999</v>
      </c>
      <c r="G124" s="42">
        <f t="shared" si="13"/>
        <v>2103621.82</v>
      </c>
      <c r="H124" s="47"/>
      <c r="I124" s="14" t="s">
        <v>125</v>
      </c>
      <c r="J124" s="14"/>
      <c r="K124" s="14"/>
      <c r="L124" s="14"/>
      <c r="M124" s="14"/>
      <c r="N124" s="14"/>
      <c r="O124" s="14"/>
      <c r="P124" s="14" t="s">
        <v>144</v>
      </c>
    </row>
    <row r="125" spans="1:16" s="82" customFormat="1" ht="18.75">
      <c r="A125" s="22">
        <v>122</v>
      </c>
      <c r="B125" s="98" t="s">
        <v>145</v>
      </c>
      <c r="C125" s="51" t="s">
        <v>12</v>
      </c>
      <c r="D125" s="51">
        <v>3379</v>
      </c>
      <c r="E125" s="51">
        <v>2432286.04</v>
      </c>
      <c r="F125" s="51">
        <f>E125-G125</f>
        <v>2096630.57</v>
      </c>
      <c r="G125" s="51">
        <f>ROUND(E125*0.138,2)</f>
        <v>335655.47</v>
      </c>
      <c r="H125" s="51">
        <v>3379</v>
      </c>
      <c r="I125" s="14" t="s">
        <v>125</v>
      </c>
      <c r="J125" s="21"/>
      <c r="K125" s="21"/>
      <c r="L125" s="21"/>
      <c r="M125" s="21"/>
      <c r="N125" s="21"/>
      <c r="O125" s="21"/>
      <c r="P125" s="21" t="s">
        <v>152</v>
      </c>
    </row>
    <row r="126" spans="1:16" s="82" customFormat="1" ht="18.75">
      <c r="A126" s="22">
        <v>123</v>
      </c>
      <c r="B126" s="98" t="s">
        <v>146</v>
      </c>
      <c r="C126" s="51" t="s">
        <v>12</v>
      </c>
      <c r="D126" s="51">
        <v>1937</v>
      </c>
      <c r="E126" s="51">
        <v>1608505.58</v>
      </c>
      <c r="F126" s="51">
        <f aca="true" t="shared" si="14" ref="F126:F131">E126-G126</f>
        <v>1386531.81</v>
      </c>
      <c r="G126" s="51">
        <f aca="true" t="shared" si="15" ref="G126:G131">ROUND(E126*0.138,2)</f>
        <v>221973.77</v>
      </c>
      <c r="H126" s="51">
        <v>1937</v>
      </c>
      <c r="I126" s="14" t="s">
        <v>125</v>
      </c>
      <c r="J126" s="21"/>
      <c r="K126" s="21"/>
      <c r="L126" s="21"/>
      <c r="M126" s="21"/>
      <c r="N126" s="21"/>
      <c r="O126" s="21"/>
      <c r="P126" s="21" t="s">
        <v>152</v>
      </c>
    </row>
    <row r="127" spans="1:16" s="82" customFormat="1" ht="18.75">
      <c r="A127" s="22">
        <v>124</v>
      </c>
      <c r="B127" s="98" t="s">
        <v>147</v>
      </c>
      <c r="C127" s="51" t="s">
        <v>12</v>
      </c>
      <c r="D127" s="51">
        <v>1892</v>
      </c>
      <c r="E127" s="51">
        <v>1158251.46</v>
      </c>
      <c r="F127" s="51">
        <f t="shared" si="14"/>
        <v>998412.76</v>
      </c>
      <c r="G127" s="51">
        <f t="shared" si="15"/>
        <v>159838.7</v>
      </c>
      <c r="H127" s="51">
        <v>1892</v>
      </c>
      <c r="I127" s="14" t="s">
        <v>125</v>
      </c>
      <c r="J127" s="21"/>
      <c r="K127" s="21"/>
      <c r="L127" s="21"/>
      <c r="M127" s="21"/>
      <c r="N127" s="21"/>
      <c r="O127" s="21"/>
      <c r="P127" s="21" t="s">
        <v>152</v>
      </c>
    </row>
    <row r="128" spans="1:16" s="82" customFormat="1" ht="18.75">
      <c r="A128" s="22">
        <v>125</v>
      </c>
      <c r="B128" s="98" t="s">
        <v>148</v>
      </c>
      <c r="C128" s="51" t="s">
        <v>12</v>
      </c>
      <c r="D128" s="51">
        <v>1640</v>
      </c>
      <c r="E128" s="51">
        <v>962857.18</v>
      </c>
      <c r="F128" s="51">
        <f t="shared" si="14"/>
        <v>829982.89</v>
      </c>
      <c r="G128" s="51">
        <f t="shared" si="15"/>
        <v>132874.29</v>
      </c>
      <c r="H128" s="51">
        <v>1640</v>
      </c>
      <c r="I128" s="14" t="s">
        <v>125</v>
      </c>
      <c r="J128" s="21"/>
      <c r="K128" s="21"/>
      <c r="L128" s="21"/>
      <c r="M128" s="21"/>
      <c r="N128" s="21"/>
      <c r="O128" s="21"/>
      <c r="P128" s="21" t="s">
        <v>152</v>
      </c>
    </row>
    <row r="129" spans="1:16" s="82" customFormat="1" ht="18.75">
      <c r="A129" s="22">
        <v>126</v>
      </c>
      <c r="B129" s="98" t="s">
        <v>149</v>
      </c>
      <c r="C129" s="51" t="s">
        <v>12</v>
      </c>
      <c r="D129" s="51">
        <v>3420</v>
      </c>
      <c r="E129" s="51">
        <v>1243892.04</v>
      </c>
      <c r="F129" s="51">
        <f t="shared" si="14"/>
        <v>1072234.94</v>
      </c>
      <c r="G129" s="51">
        <f t="shared" si="15"/>
        <v>171657.1</v>
      </c>
      <c r="H129" s="51">
        <v>3420</v>
      </c>
      <c r="I129" s="14" t="s">
        <v>125</v>
      </c>
      <c r="J129" s="21"/>
      <c r="K129" s="21"/>
      <c r="L129" s="21"/>
      <c r="M129" s="21"/>
      <c r="N129" s="21"/>
      <c r="O129" s="21"/>
      <c r="P129" s="21" t="s">
        <v>152</v>
      </c>
    </row>
    <row r="130" spans="1:16" s="80" customFormat="1" ht="18.75">
      <c r="A130" s="22">
        <v>127</v>
      </c>
      <c r="B130" s="98" t="s">
        <v>150</v>
      </c>
      <c r="C130" s="47" t="s">
        <v>12</v>
      </c>
      <c r="D130" s="47">
        <v>3945</v>
      </c>
      <c r="E130" s="47">
        <v>2829878.18</v>
      </c>
      <c r="F130" s="51">
        <f t="shared" si="14"/>
        <v>2439354.99</v>
      </c>
      <c r="G130" s="51">
        <f t="shared" si="15"/>
        <v>390523.19</v>
      </c>
      <c r="H130" s="47">
        <v>3945</v>
      </c>
      <c r="I130" s="14" t="s">
        <v>125</v>
      </c>
      <c r="J130" s="14"/>
      <c r="K130" s="14"/>
      <c r="L130" s="14"/>
      <c r="M130" s="14"/>
      <c r="N130" s="14"/>
      <c r="O130" s="14"/>
      <c r="P130" s="21" t="s">
        <v>152</v>
      </c>
    </row>
    <row r="131" spans="1:16" s="80" customFormat="1" ht="18.75">
      <c r="A131" s="22">
        <v>128</v>
      </c>
      <c r="B131" s="98" t="s">
        <v>151</v>
      </c>
      <c r="C131" s="47" t="s">
        <v>12</v>
      </c>
      <c r="D131" s="47">
        <v>1478</v>
      </c>
      <c r="E131" s="47">
        <v>2578828.36</v>
      </c>
      <c r="F131" s="51">
        <f t="shared" si="14"/>
        <v>2222950.05</v>
      </c>
      <c r="G131" s="51">
        <f t="shared" si="15"/>
        <v>355878.31</v>
      </c>
      <c r="H131" s="47">
        <v>1478</v>
      </c>
      <c r="I131" s="14" t="s">
        <v>125</v>
      </c>
      <c r="J131" s="14"/>
      <c r="K131" s="14"/>
      <c r="L131" s="14"/>
      <c r="M131" s="14"/>
      <c r="N131" s="14"/>
      <c r="O131" s="14"/>
      <c r="P131" s="21" t="s">
        <v>152</v>
      </c>
    </row>
    <row r="132" spans="1:16" s="80" customFormat="1" ht="18.75">
      <c r="A132" s="22">
        <v>129</v>
      </c>
      <c r="B132" s="99" t="s">
        <v>153</v>
      </c>
      <c r="C132" s="47" t="s">
        <v>12</v>
      </c>
      <c r="D132" s="47">
        <v>1260</v>
      </c>
      <c r="E132" s="40">
        <v>790740.4</v>
      </c>
      <c r="F132" s="40">
        <f>E132-G132</f>
        <v>657896.01</v>
      </c>
      <c r="G132" s="40">
        <f>ROUND(E132*0.168,2)</f>
        <v>132844.39</v>
      </c>
      <c r="H132" s="47">
        <v>1260</v>
      </c>
      <c r="I132" s="14" t="s">
        <v>182</v>
      </c>
      <c r="J132" s="14" t="s">
        <v>182</v>
      </c>
      <c r="K132" s="14" t="s">
        <v>182</v>
      </c>
      <c r="L132" s="14" t="s">
        <v>182</v>
      </c>
      <c r="M132" s="14" t="s">
        <v>182</v>
      </c>
      <c r="N132" s="14" t="s">
        <v>182</v>
      </c>
      <c r="O132" s="14" t="s">
        <v>182</v>
      </c>
      <c r="P132" s="14" t="s">
        <v>182</v>
      </c>
    </row>
    <row r="133" spans="1:16" s="80" customFormat="1" ht="18.75">
      <c r="A133" s="22">
        <v>130</v>
      </c>
      <c r="B133" s="99" t="s">
        <v>154</v>
      </c>
      <c r="C133" s="47" t="s">
        <v>12</v>
      </c>
      <c r="D133" s="47">
        <v>4800</v>
      </c>
      <c r="E133" s="40">
        <v>3289629.94</v>
      </c>
      <c r="F133" s="40">
        <f aca="true" t="shared" si="16" ref="F133:F160">E133-G133</f>
        <v>2736972.11</v>
      </c>
      <c r="G133" s="40">
        <f aca="true" t="shared" si="17" ref="G133:G160">ROUND(E133*0.168,2)</f>
        <v>552657.83</v>
      </c>
      <c r="H133" s="47">
        <v>4800</v>
      </c>
      <c r="I133" s="14" t="s">
        <v>182</v>
      </c>
      <c r="J133" s="14" t="s">
        <v>182</v>
      </c>
      <c r="K133" s="14" t="s">
        <v>182</v>
      </c>
      <c r="L133" s="14" t="s">
        <v>182</v>
      </c>
      <c r="M133" s="14" t="s">
        <v>182</v>
      </c>
      <c r="N133" s="14" t="s">
        <v>182</v>
      </c>
      <c r="O133" s="14" t="s">
        <v>182</v>
      </c>
      <c r="P133" s="14" t="s">
        <v>182</v>
      </c>
    </row>
    <row r="134" spans="1:16" s="80" customFormat="1" ht="18.75">
      <c r="A134" s="22">
        <v>131</v>
      </c>
      <c r="B134" s="99" t="s">
        <v>155</v>
      </c>
      <c r="C134" s="47" t="s">
        <v>12</v>
      </c>
      <c r="D134" s="47">
        <v>990</v>
      </c>
      <c r="E134" s="40">
        <v>555266.68</v>
      </c>
      <c r="F134" s="40">
        <f t="shared" si="16"/>
        <v>461981.88000000006</v>
      </c>
      <c r="G134" s="40">
        <f t="shared" si="17"/>
        <v>93284.8</v>
      </c>
      <c r="H134" s="47">
        <v>990</v>
      </c>
      <c r="I134" s="14" t="s">
        <v>182</v>
      </c>
      <c r="J134" s="14" t="s">
        <v>182</v>
      </c>
      <c r="K134" s="14" t="s">
        <v>182</v>
      </c>
      <c r="L134" s="14" t="s">
        <v>182</v>
      </c>
      <c r="M134" s="14" t="s">
        <v>182</v>
      </c>
      <c r="N134" s="14" t="s">
        <v>182</v>
      </c>
      <c r="O134" s="14" t="s">
        <v>182</v>
      </c>
      <c r="P134" s="14" t="s">
        <v>182</v>
      </c>
    </row>
    <row r="135" spans="1:16" s="80" customFormat="1" ht="18.75">
      <c r="A135" s="22">
        <v>132</v>
      </c>
      <c r="B135" s="99" t="s">
        <v>156</v>
      </c>
      <c r="C135" s="47" t="s">
        <v>12</v>
      </c>
      <c r="D135" s="47">
        <v>92.4</v>
      </c>
      <c r="E135" s="40">
        <v>60734.78</v>
      </c>
      <c r="F135" s="40">
        <f t="shared" si="16"/>
        <v>50531.34</v>
      </c>
      <c r="G135" s="40">
        <f t="shared" si="17"/>
        <v>10203.44</v>
      </c>
      <c r="H135" s="47">
        <v>92.4</v>
      </c>
      <c r="I135" s="14" t="s">
        <v>182</v>
      </c>
      <c r="J135" s="14" t="s">
        <v>182</v>
      </c>
      <c r="K135" s="14" t="s">
        <v>182</v>
      </c>
      <c r="L135" s="14" t="s">
        <v>182</v>
      </c>
      <c r="M135" s="14" t="s">
        <v>182</v>
      </c>
      <c r="N135" s="14" t="s">
        <v>182</v>
      </c>
      <c r="O135" s="14" t="s">
        <v>182</v>
      </c>
      <c r="P135" s="14" t="s">
        <v>182</v>
      </c>
    </row>
    <row r="136" spans="1:16" s="80" customFormat="1" ht="18.75">
      <c r="A136" s="22">
        <v>133</v>
      </c>
      <c r="B136" s="99" t="s">
        <v>157</v>
      </c>
      <c r="C136" s="47" t="s">
        <v>12</v>
      </c>
      <c r="D136" s="47">
        <v>76</v>
      </c>
      <c r="E136" s="40">
        <v>38695.68</v>
      </c>
      <c r="F136" s="40">
        <f t="shared" si="16"/>
        <v>32194.81</v>
      </c>
      <c r="G136" s="40">
        <f t="shared" si="17"/>
        <v>6500.87</v>
      </c>
      <c r="H136" s="47">
        <v>76</v>
      </c>
      <c r="I136" s="14" t="s">
        <v>182</v>
      </c>
      <c r="J136" s="14" t="s">
        <v>182</v>
      </c>
      <c r="K136" s="14" t="s">
        <v>182</v>
      </c>
      <c r="L136" s="14" t="s">
        <v>182</v>
      </c>
      <c r="M136" s="14" t="s">
        <v>182</v>
      </c>
      <c r="N136" s="14" t="s">
        <v>182</v>
      </c>
      <c r="O136" s="14" t="s">
        <v>182</v>
      </c>
      <c r="P136" s="14" t="s">
        <v>182</v>
      </c>
    </row>
    <row r="137" spans="1:16" s="80" customFormat="1" ht="18.75">
      <c r="A137" s="22">
        <v>134</v>
      </c>
      <c r="B137" s="99" t="s">
        <v>158</v>
      </c>
      <c r="C137" s="47" t="s">
        <v>12</v>
      </c>
      <c r="D137" s="47">
        <v>675</v>
      </c>
      <c r="E137" s="40">
        <v>392829.84</v>
      </c>
      <c r="F137" s="40">
        <f t="shared" si="16"/>
        <v>326834.43000000005</v>
      </c>
      <c r="G137" s="40">
        <f t="shared" si="17"/>
        <v>65995.41</v>
      </c>
      <c r="H137" s="47">
        <v>675</v>
      </c>
      <c r="I137" s="14" t="s">
        <v>182</v>
      </c>
      <c r="J137" s="14" t="s">
        <v>182</v>
      </c>
      <c r="K137" s="14" t="s">
        <v>182</v>
      </c>
      <c r="L137" s="14" t="s">
        <v>182</v>
      </c>
      <c r="M137" s="14" t="s">
        <v>182</v>
      </c>
      <c r="N137" s="14" t="s">
        <v>182</v>
      </c>
      <c r="O137" s="14" t="s">
        <v>182</v>
      </c>
      <c r="P137" s="14" t="s">
        <v>182</v>
      </c>
    </row>
    <row r="138" spans="1:16" s="80" customFormat="1" ht="18.75">
      <c r="A138" s="22">
        <v>135</v>
      </c>
      <c r="B138" s="99" t="s">
        <v>159</v>
      </c>
      <c r="C138" s="47" t="s">
        <v>12</v>
      </c>
      <c r="D138" s="47">
        <v>2468</v>
      </c>
      <c r="E138" s="40">
        <v>1459137.59</v>
      </c>
      <c r="F138" s="40">
        <f t="shared" si="16"/>
        <v>1214002.4700000002</v>
      </c>
      <c r="G138" s="40">
        <f t="shared" si="17"/>
        <v>245135.12</v>
      </c>
      <c r="H138" s="47">
        <v>2468</v>
      </c>
      <c r="I138" s="14" t="s">
        <v>182</v>
      </c>
      <c r="J138" s="14" t="s">
        <v>182</v>
      </c>
      <c r="K138" s="14" t="s">
        <v>182</v>
      </c>
      <c r="L138" s="14" t="s">
        <v>182</v>
      </c>
      <c r="M138" s="14" t="s">
        <v>182</v>
      </c>
      <c r="N138" s="14" t="s">
        <v>182</v>
      </c>
      <c r="O138" s="14" t="s">
        <v>182</v>
      </c>
      <c r="P138" s="14" t="s">
        <v>182</v>
      </c>
    </row>
    <row r="139" spans="1:16" s="80" customFormat="1" ht="18.75">
      <c r="A139" s="22">
        <v>136</v>
      </c>
      <c r="B139" s="99" t="s">
        <v>160</v>
      </c>
      <c r="C139" s="47" t="s">
        <v>12</v>
      </c>
      <c r="D139" s="47">
        <v>1181</v>
      </c>
      <c r="E139" s="40">
        <v>698024.2</v>
      </c>
      <c r="F139" s="40">
        <f t="shared" si="16"/>
        <v>580756.1299999999</v>
      </c>
      <c r="G139" s="40">
        <f t="shared" si="17"/>
        <v>117268.07</v>
      </c>
      <c r="H139" s="47">
        <v>1181</v>
      </c>
      <c r="I139" s="14" t="s">
        <v>182</v>
      </c>
      <c r="J139" s="14" t="s">
        <v>182</v>
      </c>
      <c r="K139" s="14" t="s">
        <v>182</v>
      </c>
      <c r="L139" s="14" t="s">
        <v>182</v>
      </c>
      <c r="M139" s="14" t="s">
        <v>182</v>
      </c>
      <c r="N139" s="14" t="s">
        <v>182</v>
      </c>
      <c r="O139" s="14" t="s">
        <v>182</v>
      </c>
      <c r="P139" s="14" t="s">
        <v>182</v>
      </c>
    </row>
    <row r="140" spans="1:16" s="80" customFormat="1" ht="18.75">
      <c r="A140" s="22">
        <v>137</v>
      </c>
      <c r="B140" s="99" t="s">
        <v>161</v>
      </c>
      <c r="C140" s="47" t="s">
        <v>12</v>
      </c>
      <c r="D140" s="47">
        <v>3300</v>
      </c>
      <c r="E140" s="40">
        <v>1950790.77</v>
      </c>
      <c r="F140" s="40">
        <f t="shared" si="16"/>
        <v>1623057.92</v>
      </c>
      <c r="G140" s="40">
        <f t="shared" si="17"/>
        <v>327732.85</v>
      </c>
      <c r="H140" s="47">
        <v>3300</v>
      </c>
      <c r="I140" s="14" t="s">
        <v>182</v>
      </c>
      <c r="J140" s="14" t="s">
        <v>182</v>
      </c>
      <c r="K140" s="14" t="s">
        <v>182</v>
      </c>
      <c r="L140" s="14" t="s">
        <v>182</v>
      </c>
      <c r="M140" s="14" t="s">
        <v>182</v>
      </c>
      <c r="N140" s="14" t="s">
        <v>182</v>
      </c>
      <c r="O140" s="14" t="s">
        <v>182</v>
      </c>
      <c r="P140" s="14" t="s">
        <v>182</v>
      </c>
    </row>
    <row r="141" spans="1:16" s="80" customFormat="1" ht="18.75">
      <c r="A141" s="22">
        <v>138</v>
      </c>
      <c r="B141" s="99" t="s">
        <v>162</v>
      </c>
      <c r="C141" s="47" t="s">
        <v>12</v>
      </c>
      <c r="D141" s="47">
        <v>1584</v>
      </c>
      <c r="E141" s="40">
        <v>936401.94</v>
      </c>
      <c r="F141" s="40">
        <f t="shared" si="16"/>
        <v>779086.4099999999</v>
      </c>
      <c r="G141" s="40">
        <f t="shared" si="17"/>
        <v>157315.53</v>
      </c>
      <c r="H141" s="47">
        <v>1584</v>
      </c>
      <c r="I141" s="14" t="s">
        <v>182</v>
      </c>
      <c r="J141" s="14" t="s">
        <v>182</v>
      </c>
      <c r="K141" s="14" t="s">
        <v>182</v>
      </c>
      <c r="L141" s="14" t="s">
        <v>182</v>
      </c>
      <c r="M141" s="14" t="s">
        <v>182</v>
      </c>
      <c r="N141" s="14" t="s">
        <v>182</v>
      </c>
      <c r="O141" s="14" t="s">
        <v>182</v>
      </c>
      <c r="P141" s="14" t="s">
        <v>182</v>
      </c>
    </row>
    <row r="142" spans="1:16" s="80" customFormat="1" ht="18.75">
      <c r="A142" s="22">
        <v>139</v>
      </c>
      <c r="B142" s="99" t="s">
        <v>163</v>
      </c>
      <c r="C142" s="47" t="s">
        <v>12</v>
      </c>
      <c r="D142" s="47">
        <v>2400</v>
      </c>
      <c r="E142" s="40">
        <v>1712005.91</v>
      </c>
      <c r="F142" s="40">
        <f t="shared" si="16"/>
        <v>1424388.92</v>
      </c>
      <c r="G142" s="40">
        <f t="shared" si="17"/>
        <v>287616.99</v>
      </c>
      <c r="H142" s="47">
        <v>2400</v>
      </c>
      <c r="I142" s="14" t="s">
        <v>182</v>
      </c>
      <c r="J142" s="14" t="s">
        <v>182</v>
      </c>
      <c r="K142" s="14" t="s">
        <v>182</v>
      </c>
      <c r="L142" s="14" t="s">
        <v>182</v>
      </c>
      <c r="M142" s="14" t="s">
        <v>182</v>
      </c>
      <c r="N142" s="14" t="s">
        <v>182</v>
      </c>
      <c r="O142" s="14" t="s">
        <v>182</v>
      </c>
      <c r="P142" s="14" t="s">
        <v>182</v>
      </c>
    </row>
    <row r="143" spans="1:16" s="80" customFormat="1" ht="18.75">
      <c r="A143" s="22">
        <v>140</v>
      </c>
      <c r="B143" s="99" t="s">
        <v>164</v>
      </c>
      <c r="C143" s="47" t="s">
        <v>12</v>
      </c>
      <c r="D143" s="47">
        <v>1170</v>
      </c>
      <c r="E143" s="40">
        <v>722972.19</v>
      </c>
      <c r="F143" s="40">
        <f t="shared" si="16"/>
        <v>601512.86</v>
      </c>
      <c r="G143" s="40">
        <f t="shared" si="17"/>
        <v>121459.33</v>
      </c>
      <c r="H143" s="47">
        <v>1170</v>
      </c>
      <c r="I143" s="14" t="s">
        <v>182</v>
      </c>
      <c r="J143" s="14" t="s">
        <v>182</v>
      </c>
      <c r="K143" s="14" t="s">
        <v>182</v>
      </c>
      <c r="L143" s="14" t="s">
        <v>182</v>
      </c>
      <c r="M143" s="14" t="s">
        <v>182</v>
      </c>
      <c r="N143" s="14" t="s">
        <v>182</v>
      </c>
      <c r="O143" s="14" t="s">
        <v>182</v>
      </c>
      <c r="P143" s="14" t="s">
        <v>182</v>
      </c>
    </row>
    <row r="144" spans="1:16" s="80" customFormat="1" ht="18.75">
      <c r="A144" s="22">
        <v>141</v>
      </c>
      <c r="B144" s="99" t="s">
        <v>165</v>
      </c>
      <c r="C144" s="47" t="s">
        <v>12</v>
      </c>
      <c r="D144" s="47">
        <v>910</v>
      </c>
      <c r="E144" s="40">
        <v>562219.79</v>
      </c>
      <c r="F144" s="40">
        <f t="shared" si="16"/>
        <v>467766.87000000005</v>
      </c>
      <c r="G144" s="40">
        <f t="shared" si="17"/>
        <v>94452.92</v>
      </c>
      <c r="H144" s="47">
        <v>910</v>
      </c>
      <c r="I144" s="14" t="s">
        <v>182</v>
      </c>
      <c r="J144" s="14" t="s">
        <v>182</v>
      </c>
      <c r="K144" s="14" t="s">
        <v>182</v>
      </c>
      <c r="L144" s="14" t="s">
        <v>182</v>
      </c>
      <c r="M144" s="14" t="s">
        <v>182</v>
      </c>
      <c r="N144" s="14" t="s">
        <v>182</v>
      </c>
      <c r="O144" s="14" t="s">
        <v>182</v>
      </c>
      <c r="P144" s="14" t="s">
        <v>182</v>
      </c>
    </row>
    <row r="145" spans="1:16" s="80" customFormat="1" ht="18.75">
      <c r="A145" s="22">
        <v>142</v>
      </c>
      <c r="B145" s="99" t="s">
        <v>166</v>
      </c>
      <c r="C145" s="47" t="s">
        <v>12</v>
      </c>
      <c r="D145" s="47">
        <v>3600</v>
      </c>
      <c r="E145" s="40">
        <v>2475188.25</v>
      </c>
      <c r="F145" s="40">
        <f t="shared" si="16"/>
        <v>2059356.62</v>
      </c>
      <c r="G145" s="40">
        <f t="shared" si="17"/>
        <v>415831.63</v>
      </c>
      <c r="H145" s="47">
        <v>3600</v>
      </c>
      <c r="I145" s="14" t="s">
        <v>182</v>
      </c>
      <c r="J145" s="14" t="s">
        <v>182</v>
      </c>
      <c r="K145" s="14" t="s">
        <v>182</v>
      </c>
      <c r="L145" s="14" t="s">
        <v>182</v>
      </c>
      <c r="M145" s="14" t="s">
        <v>182</v>
      </c>
      <c r="N145" s="14" t="s">
        <v>182</v>
      </c>
      <c r="O145" s="14" t="s">
        <v>182</v>
      </c>
      <c r="P145" s="14" t="s">
        <v>182</v>
      </c>
    </row>
    <row r="146" spans="1:16" s="80" customFormat="1" ht="18.75">
      <c r="A146" s="22">
        <v>143</v>
      </c>
      <c r="B146" s="99" t="s">
        <v>167</v>
      </c>
      <c r="C146" s="47" t="s">
        <v>12</v>
      </c>
      <c r="D146" s="47">
        <v>5320</v>
      </c>
      <c r="E146" s="40">
        <v>3630021.56</v>
      </c>
      <c r="F146" s="40">
        <f t="shared" si="16"/>
        <v>3020177.94</v>
      </c>
      <c r="G146" s="40">
        <f t="shared" si="17"/>
        <v>609843.62</v>
      </c>
      <c r="H146" s="47">
        <v>5320</v>
      </c>
      <c r="I146" s="14" t="s">
        <v>182</v>
      </c>
      <c r="J146" s="14" t="s">
        <v>182</v>
      </c>
      <c r="K146" s="14" t="s">
        <v>182</v>
      </c>
      <c r="L146" s="14" t="s">
        <v>182</v>
      </c>
      <c r="M146" s="14" t="s">
        <v>182</v>
      </c>
      <c r="N146" s="14" t="s">
        <v>182</v>
      </c>
      <c r="O146" s="14" t="s">
        <v>182</v>
      </c>
      <c r="P146" s="14" t="s">
        <v>182</v>
      </c>
    </row>
    <row r="147" spans="1:16" s="80" customFormat="1" ht="18.75">
      <c r="A147" s="22">
        <v>144</v>
      </c>
      <c r="B147" s="99" t="s">
        <v>168</v>
      </c>
      <c r="C147" s="47" t="s">
        <v>12</v>
      </c>
      <c r="D147" s="47">
        <v>7860</v>
      </c>
      <c r="E147" s="40">
        <v>6276950.71</v>
      </c>
      <c r="F147" s="40">
        <f t="shared" si="16"/>
        <v>5222422.99</v>
      </c>
      <c r="G147" s="40">
        <f t="shared" si="17"/>
        <v>1054527.72</v>
      </c>
      <c r="H147" s="47">
        <v>7860</v>
      </c>
      <c r="I147" s="14" t="s">
        <v>182</v>
      </c>
      <c r="J147" s="14" t="s">
        <v>182</v>
      </c>
      <c r="K147" s="14" t="s">
        <v>182</v>
      </c>
      <c r="L147" s="14" t="s">
        <v>182</v>
      </c>
      <c r="M147" s="14" t="s">
        <v>182</v>
      </c>
      <c r="N147" s="14" t="s">
        <v>182</v>
      </c>
      <c r="O147" s="14" t="s">
        <v>182</v>
      </c>
      <c r="P147" s="14" t="s">
        <v>182</v>
      </c>
    </row>
    <row r="148" spans="1:16" s="80" customFormat="1" ht="18.75">
      <c r="A148" s="22">
        <v>145</v>
      </c>
      <c r="B148" s="99" t="s">
        <v>169</v>
      </c>
      <c r="C148" s="47" t="s">
        <v>12</v>
      </c>
      <c r="D148" s="47">
        <v>4000</v>
      </c>
      <c r="E148" s="40">
        <v>2731694.42</v>
      </c>
      <c r="F148" s="40">
        <f t="shared" si="16"/>
        <v>2272769.76</v>
      </c>
      <c r="G148" s="40">
        <f t="shared" si="17"/>
        <v>458924.66</v>
      </c>
      <c r="H148" s="47">
        <v>4000</v>
      </c>
      <c r="I148" s="14" t="s">
        <v>182</v>
      </c>
      <c r="J148" s="14" t="s">
        <v>182</v>
      </c>
      <c r="K148" s="14" t="s">
        <v>182</v>
      </c>
      <c r="L148" s="14" t="s">
        <v>182</v>
      </c>
      <c r="M148" s="14" t="s">
        <v>182</v>
      </c>
      <c r="N148" s="14" t="s">
        <v>182</v>
      </c>
      <c r="O148" s="14" t="s">
        <v>182</v>
      </c>
      <c r="P148" s="14" t="s">
        <v>182</v>
      </c>
    </row>
    <row r="149" spans="1:16" s="80" customFormat="1" ht="18.75">
      <c r="A149" s="22">
        <v>146</v>
      </c>
      <c r="B149" s="99" t="s">
        <v>170</v>
      </c>
      <c r="C149" s="47" t="s">
        <v>12</v>
      </c>
      <c r="D149" s="47">
        <v>3558</v>
      </c>
      <c r="E149" s="40">
        <v>2198583.87</v>
      </c>
      <c r="F149" s="40">
        <f t="shared" si="16"/>
        <v>1829221.78</v>
      </c>
      <c r="G149" s="40">
        <f t="shared" si="17"/>
        <v>369362.09</v>
      </c>
      <c r="H149" s="47">
        <v>3558</v>
      </c>
      <c r="I149" s="14" t="s">
        <v>182</v>
      </c>
      <c r="J149" s="14" t="s">
        <v>182</v>
      </c>
      <c r="K149" s="14" t="s">
        <v>182</v>
      </c>
      <c r="L149" s="14" t="s">
        <v>182</v>
      </c>
      <c r="M149" s="14" t="s">
        <v>182</v>
      </c>
      <c r="N149" s="14" t="s">
        <v>182</v>
      </c>
      <c r="O149" s="14" t="s">
        <v>182</v>
      </c>
      <c r="P149" s="14" t="s">
        <v>182</v>
      </c>
    </row>
    <row r="150" spans="1:16" s="80" customFormat="1" ht="18.75">
      <c r="A150" s="22">
        <v>147</v>
      </c>
      <c r="B150" s="99" t="s">
        <v>171</v>
      </c>
      <c r="C150" s="47" t="s">
        <v>12</v>
      </c>
      <c r="D150" s="47">
        <v>1103</v>
      </c>
      <c r="E150" s="40">
        <v>755221.69</v>
      </c>
      <c r="F150" s="40">
        <f t="shared" si="16"/>
        <v>628344.45</v>
      </c>
      <c r="G150" s="40">
        <f t="shared" si="17"/>
        <v>126877.24</v>
      </c>
      <c r="H150" s="47">
        <v>1103</v>
      </c>
      <c r="I150" s="14" t="s">
        <v>182</v>
      </c>
      <c r="J150" s="14" t="s">
        <v>182</v>
      </c>
      <c r="K150" s="14" t="s">
        <v>182</v>
      </c>
      <c r="L150" s="14" t="s">
        <v>182</v>
      </c>
      <c r="M150" s="14" t="s">
        <v>182</v>
      </c>
      <c r="N150" s="14" t="s">
        <v>182</v>
      </c>
      <c r="O150" s="14" t="s">
        <v>182</v>
      </c>
      <c r="P150" s="14" t="s">
        <v>182</v>
      </c>
    </row>
    <row r="151" spans="1:16" s="80" customFormat="1" ht="37.5">
      <c r="A151" s="22">
        <v>148</v>
      </c>
      <c r="B151" s="99" t="s">
        <v>172</v>
      </c>
      <c r="C151" s="47" t="s">
        <v>12</v>
      </c>
      <c r="D151" s="47">
        <v>960</v>
      </c>
      <c r="E151" s="40">
        <v>582069.66</v>
      </c>
      <c r="F151" s="40">
        <f t="shared" si="16"/>
        <v>484281.96</v>
      </c>
      <c r="G151" s="40">
        <f t="shared" si="17"/>
        <v>97787.7</v>
      </c>
      <c r="H151" s="47">
        <v>960</v>
      </c>
      <c r="I151" s="14" t="s">
        <v>182</v>
      </c>
      <c r="J151" s="14" t="s">
        <v>182</v>
      </c>
      <c r="K151" s="14" t="s">
        <v>182</v>
      </c>
      <c r="L151" s="14" t="s">
        <v>182</v>
      </c>
      <c r="M151" s="14" t="s">
        <v>182</v>
      </c>
      <c r="N151" s="14" t="s">
        <v>182</v>
      </c>
      <c r="O151" s="14" t="s">
        <v>182</v>
      </c>
      <c r="P151" s="14" t="s">
        <v>182</v>
      </c>
    </row>
    <row r="152" spans="1:16" s="80" customFormat="1" ht="18.75">
      <c r="A152" s="22">
        <v>149</v>
      </c>
      <c r="B152" s="99" t="s">
        <v>173</v>
      </c>
      <c r="C152" s="47" t="s">
        <v>12</v>
      </c>
      <c r="D152" s="47">
        <v>270</v>
      </c>
      <c r="E152" s="40">
        <v>176233.97</v>
      </c>
      <c r="F152" s="40">
        <f t="shared" si="16"/>
        <v>146626.66</v>
      </c>
      <c r="G152" s="40">
        <f t="shared" si="17"/>
        <v>29607.31</v>
      </c>
      <c r="H152" s="47">
        <v>270</v>
      </c>
      <c r="I152" s="14" t="s">
        <v>182</v>
      </c>
      <c r="J152" s="14" t="s">
        <v>182</v>
      </c>
      <c r="K152" s="14" t="s">
        <v>182</v>
      </c>
      <c r="L152" s="14" t="s">
        <v>182</v>
      </c>
      <c r="M152" s="14" t="s">
        <v>182</v>
      </c>
      <c r="N152" s="14" t="s">
        <v>182</v>
      </c>
      <c r="O152" s="14" t="s">
        <v>182</v>
      </c>
      <c r="P152" s="14" t="s">
        <v>182</v>
      </c>
    </row>
    <row r="153" spans="1:16" s="80" customFormat="1" ht="56.25">
      <c r="A153" s="22">
        <v>150</v>
      </c>
      <c r="B153" s="99" t="s">
        <v>174</v>
      </c>
      <c r="C153" s="47" t="s">
        <v>12</v>
      </c>
      <c r="D153" s="47">
        <v>3800</v>
      </c>
      <c r="E153" s="40">
        <v>2292709.08</v>
      </c>
      <c r="F153" s="40">
        <f t="shared" si="16"/>
        <v>1907533.9500000002</v>
      </c>
      <c r="G153" s="40">
        <f t="shared" si="17"/>
        <v>385175.13</v>
      </c>
      <c r="H153" s="47">
        <v>3800</v>
      </c>
      <c r="I153" s="14" t="s">
        <v>182</v>
      </c>
      <c r="J153" s="14" t="s">
        <v>182</v>
      </c>
      <c r="K153" s="14" t="s">
        <v>182</v>
      </c>
      <c r="L153" s="14" t="s">
        <v>182</v>
      </c>
      <c r="M153" s="14" t="s">
        <v>182</v>
      </c>
      <c r="N153" s="14" t="s">
        <v>182</v>
      </c>
      <c r="O153" s="14" t="s">
        <v>182</v>
      </c>
      <c r="P153" s="14" t="s">
        <v>182</v>
      </c>
    </row>
    <row r="154" spans="1:16" s="80" customFormat="1" ht="37.5">
      <c r="A154" s="22">
        <v>151</v>
      </c>
      <c r="B154" s="99" t="s">
        <v>175</v>
      </c>
      <c r="C154" s="47" t="s">
        <v>12</v>
      </c>
      <c r="D154" s="47">
        <v>840</v>
      </c>
      <c r="E154" s="40">
        <v>473569.61</v>
      </c>
      <c r="F154" s="40">
        <f t="shared" si="16"/>
        <v>394009.92</v>
      </c>
      <c r="G154" s="40">
        <f t="shared" si="17"/>
        <v>79559.69</v>
      </c>
      <c r="H154" s="47">
        <v>840</v>
      </c>
      <c r="I154" s="14" t="s">
        <v>182</v>
      </c>
      <c r="J154" s="14" t="s">
        <v>182</v>
      </c>
      <c r="K154" s="14" t="s">
        <v>182</v>
      </c>
      <c r="L154" s="14" t="s">
        <v>182</v>
      </c>
      <c r="M154" s="14" t="s">
        <v>182</v>
      </c>
      <c r="N154" s="14" t="s">
        <v>182</v>
      </c>
      <c r="O154" s="14" t="s">
        <v>182</v>
      </c>
      <c r="P154" s="14" t="s">
        <v>182</v>
      </c>
    </row>
    <row r="155" spans="1:16" s="80" customFormat="1" ht="37.5">
      <c r="A155" s="22">
        <v>152</v>
      </c>
      <c r="B155" s="99" t="s">
        <v>176</v>
      </c>
      <c r="C155" s="47" t="s">
        <v>12</v>
      </c>
      <c r="D155" s="47">
        <v>270</v>
      </c>
      <c r="E155" s="40">
        <v>150888.74</v>
      </c>
      <c r="F155" s="40">
        <f t="shared" si="16"/>
        <v>125539.43</v>
      </c>
      <c r="G155" s="40">
        <f t="shared" si="17"/>
        <v>25349.31</v>
      </c>
      <c r="H155" s="47">
        <v>270</v>
      </c>
      <c r="I155" s="14" t="s">
        <v>182</v>
      </c>
      <c r="J155" s="14" t="s">
        <v>182</v>
      </c>
      <c r="K155" s="14" t="s">
        <v>182</v>
      </c>
      <c r="L155" s="14" t="s">
        <v>182</v>
      </c>
      <c r="M155" s="14" t="s">
        <v>182</v>
      </c>
      <c r="N155" s="14" t="s">
        <v>182</v>
      </c>
      <c r="O155" s="14" t="s">
        <v>182</v>
      </c>
      <c r="P155" s="14" t="s">
        <v>182</v>
      </c>
    </row>
    <row r="156" spans="1:16" s="80" customFormat="1" ht="37.5">
      <c r="A156" s="22">
        <v>153</v>
      </c>
      <c r="B156" s="99" t="s">
        <v>177</v>
      </c>
      <c r="C156" s="47" t="s">
        <v>12</v>
      </c>
      <c r="D156" s="47">
        <v>1800</v>
      </c>
      <c r="E156" s="40">
        <v>1129759.75</v>
      </c>
      <c r="F156" s="40">
        <f t="shared" si="16"/>
        <v>939960.11</v>
      </c>
      <c r="G156" s="40">
        <f t="shared" si="17"/>
        <v>189799.64</v>
      </c>
      <c r="H156" s="47">
        <v>1800</v>
      </c>
      <c r="I156" s="14" t="s">
        <v>182</v>
      </c>
      <c r="J156" s="14" t="s">
        <v>182</v>
      </c>
      <c r="K156" s="14" t="s">
        <v>182</v>
      </c>
      <c r="L156" s="14" t="s">
        <v>182</v>
      </c>
      <c r="M156" s="14" t="s">
        <v>182</v>
      </c>
      <c r="N156" s="14" t="s">
        <v>182</v>
      </c>
      <c r="O156" s="14" t="s">
        <v>182</v>
      </c>
      <c r="P156" s="14" t="s">
        <v>182</v>
      </c>
    </row>
    <row r="157" spans="1:16" s="80" customFormat="1" ht="18.75">
      <c r="A157" s="22">
        <v>154</v>
      </c>
      <c r="B157" s="99" t="s">
        <v>178</v>
      </c>
      <c r="C157" s="47" t="s">
        <v>12</v>
      </c>
      <c r="D157" s="47">
        <v>1500</v>
      </c>
      <c r="E157" s="40">
        <v>1021946.3</v>
      </c>
      <c r="F157" s="40">
        <f t="shared" si="16"/>
        <v>850259.3200000001</v>
      </c>
      <c r="G157" s="40">
        <f t="shared" si="17"/>
        <v>171686.98</v>
      </c>
      <c r="H157" s="47">
        <v>1500</v>
      </c>
      <c r="I157" s="14" t="s">
        <v>182</v>
      </c>
      <c r="J157" s="14" t="s">
        <v>182</v>
      </c>
      <c r="K157" s="14" t="s">
        <v>182</v>
      </c>
      <c r="L157" s="14" t="s">
        <v>182</v>
      </c>
      <c r="M157" s="14" t="s">
        <v>182</v>
      </c>
      <c r="N157" s="14" t="s">
        <v>182</v>
      </c>
      <c r="O157" s="14" t="s">
        <v>182</v>
      </c>
      <c r="P157" s="14" t="s">
        <v>182</v>
      </c>
    </row>
    <row r="158" spans="1:16" s="80" customFormat="1" ht="18.75">
      <c r="A158" s="22">
        <v>155</v>
      </c>
      <c r="B158" s="99" t="s">
        <v>179</v>
      </c>
      <c r="C158" s="47" t="s">
        <v>12</v>
      </c>
      <c r="D158" s="47">
        <v>1780</v>
      </c>
      <c r="E158" s="40">
        <v>997335.13</v>
      </c>
      <c r="F158" s="40">
        <f t="shared" si="16"/>
        <v>829782.8300000001</v>
      </c>
      <c r="G158" s="40">
        <f t="shared" si="17"/>
        <v>167552.3</v>
      </c>
      <c r="H158" s="47">
        <v>1780</v>
      </c>
      <c r="I158" s="14" t="s">
        <v>182</v>
      </c>
      <c r="J158" s="14" t="s">
        <v>182</v>
      </c>
      <c r="K158" s="14" t="s">
        <v>182</v>
      </c>
      <c r="L158" s="14" t="s">
        <v>182</v>
      </c>
      <c r="M158" s="14" t="s">
        <v>182</v>
      </c>
      <c r="N158" s="14" t="s">
        <v>182</v>
      </c>
      <c r="O158" s="14" t="s">
        <v>182</v>
      </c>
      <c r="P158" s="14" t="s">
        <v>182</v>
      </c>
    </row>
    <row r="159" spans="1:16" s="80" customFormat="1" ht="18.75">
      <c r="A159" s="22">
        <v>156</v>
      </c>
      <c r="B159" s="99" t="s">
        <v>180</v>
      </c>
      <c r="C159" s="47" t="s">
        <v>12</v>
      </c>
      <c r="D159" s="47">
        <v>2260</v>
      </c>
      <c r="E159" s="40">
        <v>1270809.66</v>
      </c>
      <c r="F159" s="40">
        <f t="shared" si="16"/>
        <v>1057313.64</v>
      </c>
      <c r="G159" s="40">
        <f t="shared" si="17"/>
        <v>213496.02</v>
      </c>
      <c r="H159" s="47">
        <v>2260</v>
      </c>
      <c r="I159" s="14" t="s">
        <v>182</v>
      </c>
      <c r="J159" s="14" t="s">
        <v>182</v>
      </c>
      <c r="K159" s="14" t="s">
        <v>182</v>
      </c>
      <c r="L159" s="14" t="s">
        <v>182</v>
      </c>
      <c r="M159" s="14" t="s">
        <v>182</v>
      </c>
      <c r="N159" s="14" t="s">
        <v>182</v>
      </c>
      <c r="O159" s="14" t="s">
        <v>182</v>
      </c>
      <c r="P159" s="14" t="s">
        <v>182</v>
      </c>
    </row>
    <row r="160" spans="1:16" s="80" customFormat="1" ht="18.75">
      <c r="A160" s="22">
        <v>157</v>
      </c>
      <c r="B160" s="93" t="s">
        <v>181</v>
      </c>
      <c r="C160" s="47" t="s">
        <v>12</v>
      </c>
      <c r="D160" s="47">
        <v>2400</v>
      </c>
      <c r="E160" s="40">
        <v>1639991.92</v>
      </c>
      <c r="F160" s="40">
        <f t="shared" si="16"/>
        <v>1364473.2799999998</v>
      </c>
      <c r="G160" s="40">
        <f t="shared" si="17"/>
        <v>275518.64</v>
      </c>
      <c r="H160" s="47">
        <v>2400</v>
      </c>
      <c r="I160" s="14" t="s">
        <v>182</v>
      </c>
      <c r="J160" s="14" t="s">
        <v>182</v>
      </c>
      <c r="K160" s="14" t="s">
        <v>182</v>
      </c>
      <c r="L160" s="14" t="s">
        <v>182</v>
      </c>
      <c r="M160" s="14" t="s">
        <v>182</v>
      </c>
      <c r="N160" s="14" t="s">
        <v>182</v>
      </c>
      <c r="O160" s="14" t="s">
        <v>182</v>
      </c>
      <c r="P160" s="14" t="s">
        <v>182</v>
      </c>
    </row>
    <row r="161" spans="1:47" s="83" customFormat="1" ht="56.25">
      <c r="A161" s="22">
        <v>158</v>
      </c>
      <c r="B161" s="100" t="s">
        <v>186</v>
      </c>
      <c r="C161" s="52" t="s">
        <v>12</v>
      </c>
      <c r="D161" s="23">
        <f>940+451</f>
        <v>1391</v>
      </c>
      <c r="E161" s="11">
        <v>1311670.78</v>
      </c>
      <c r="F161" s="48">
        <f>E161-G161</f>
        <v>810612.54</v>
      </c>
      <c r="G161" s="48">
        <f>ROUND(E161*0.382,2)</f>
        <v>501058.24</v>
      </c>
      <c r="H161" s="23">
        <v>1391</v>
      </c>
      <c r="I161" s="23" t="s">
        <v>194</v>
      </c>
      <c r="J161" s="23" t="s">
        <v>194</v>
      </c>
      <c r="K161" s="23" t="s">
        <v>194</v>
      </c>
      <c r="L161" s="23" t="s">
        <v>194</v>
      </c>
      <c r="M161" s="23" t="s">
        <v>194</v>
      </c>
      <c r="N161" s="23" t="s">
        <v>194</v>
      </c>
      <c r="O161" s="23" t="s">
        <v>194</v>
      </c>
      <c r="P161" s="23" t="s">
        <v>194</v>
      </c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</row>
    <row r="162" spans="1:47" s="83" customFormat="1" ht="37.5">
      <c r="A162" s="22">
        <v>159</v>
      </c>
      <c r="B162" s="101" t="s">
        <v>187</v>
      </c>
      <c r="C162" s="52" t="s">
        <v>12</v>
      </c>
      <c r="D162" s="23">
        <f>525+1050+1573</f>
        <v>3148</v>
      </c>
      <c r="E162" s="11">
        <v>2331872.14</v>
      </c>
      <c r="F162" s="48">
        <f aca="true" t="shared" si="18" ref="F162:F168">E162-G162</f>
        <v>1441096.98</v>
      </c>
      <c r="G162" s="48">
        <f aca="true" t="shared" si="19" ref="G162:G168">ROUND(E162*0.382,2)</f>
        <v>890775.16</v>
      </c>
      <c r="H162" s="23">
        <v>3148</v>
      </c>
      <c r="I162" s="23" t="s">
        <v>194</v>
      </c>
      <c r="J162" s="23" t="s">
        <v>194</v>
      </c>
      <c r="K162" s="23" t="s">
        <v>194</v>
      </c>
      <c r="L162" s="23" t="s">
        <v>194</v>
      </c>
      <c r="M162" s="23" t="s">
        <v>194</v>
      </c>
      <c r="N162" s="23" t="s">
        <v>194</v>
      </c>
      <c r="O162" s="23" t="s">
        <v>194</v>
      </c>
      <c r="P162" s="23" t="s">
        <v>194</v>
      </c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</row>
    <row r="163" spans="1:47" s="83" customFormat="1" ht="56.25">
      <c r="A163" s="22">
        <v>160</v>
      </c>
      <c r="B163" s="101" t="s">
        <v>188</v>
      </c>
      <c r="C163" s="52" t="s">
        <v>12</v>
      </c>
      <c r="D163" s="23">
        <v>1317</v>
      </c>
      <c r="E163" s="11">
        <v>1052893.54</v>
      </c>
      <c r="F163" s="48">
        <f t="shared" si="18"/>
        <v>650688.21</v>
      </c>
      <c r="G163" s="48">
        <f t="shared" si="19"/>
        <v>402205.33</v>
      </c>
      <c r="H163" s="23">
        <v>1317</v>
      </c>
      <c r="I163" s="23" t="s">
        <v>194</v>
      </c>
      <c r="J163" s="23" t="s">
        <v>194</v>
      </c>
      <c r="K163" s="23" t="s">
        <v>194</v>
      </c>
      <c r="L163" s="23" t="s">
        <v>194</v>
      </c>
      <c r="M163" s="23" t="s">
        <v>194</v>
      </c>
      <c r="N163" s="23" t="s">
        <v>194</v>
      </c>
      <c r="O163" s="23" t="s">
        <v>194</v>
      </c>
      <c r="P163" s="23" t="s">
        <v>194</v>
      </c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</row>
    <row r="164" spans="1:47" s="83" customFormat="1" ht="56.25">
      <c r="A164" s="22">
        <v>161</v>
      </c>
      <c r="B164" s="101" t="s">
        <v>189</v>
      </c>
      <c r="C164" s="52" t="s">
        <v>12</v>
      </c>
      <c r="D164" s="23">
        <f>1616+38</f>
        <v>1654</v>
      </c>
      <c r="E164" s="11">
        <v>1270173.07</v>
      </c>
      <c r="F164" s="48">
        <f t="shared" si="18"/>
        <v>784966.9600000001</v>
      </c>
      <c r="G164" s="48">
        <f t="shared" si="19"/>
        <v>485206.11</v>
      </c>
      <c r="H164" s="23">
        <v>1654</v>
      </c>
      <c r="I164" s="23" t="s">
        <v>194</v>
      </c>
      <c r="J164" s="23" t="s">
        <v>194</v>
      </c>
      <c r="K164" s="23" t="s">
        <v>194</v>
      </c>
      <c r="L164" s="23" t="s">
        <v>194</v>
      </c>
      <c r="M164" s="23" t="s">
        <v>194</v>
      </c>
      <c r="N164" s="23" t="s">
        <v>194</v>
      </c>
      <c r="O164" s="23" t="s">
        <v>194</v>
      </c>
      <c r="P164" s="23" t="s">
        <v>194</v>
      </c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</row>
    <row r="165" spans="1:47" s="83" customFormat="1" ht="56.25">
      <c r="A165" s="22">
        <v>162</v>
      </c>
      <c r="B165" s="101" t="s">
        <v>190</v>
      </c>
      <c r="C165" s="52" t="s">
        <v>12</v>
      </c>
      <c r="D165" s="23">
        <v>1571</v>
      </c>
      <c r="E165" s="11">
        <v>1016706.66</v>
      </c>
      <c r="F165" s="48">
        <f t="shared" si="18"/>
        <v>628324.72</v>
      </c>
      <c r="G165" s="48">
        <f t="shared" si="19"/>
        <v>388381.94</v>
      </c>
      <c r="H165" s="23">
        <v>1571</v>
      </c>
      <c r="I165" s="23" t="s">
        <v>194</v>
      </c>
      <c r="J165" s="23" t="s">
        <v>194</v>
      </c>
      <c r="K165" s="23" t="s">
        <v>194</v>
      </c>
      <c r="L165" s="23" t="s">
        <v>194</v>
      </c>
      <c r="M165" s="23" t="s">
        <v>194</v>
      </c>
      <c r="N165" s="23" t="s">
        <v>194</v>
      </c>
      <c r="O165" s="23" t="s">
        <v>194</v>
      </c>
      <c r="P165" s="23" t="s">
        <v>194</v>
      </c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</row>
    <row r="166" spans="1:47" s="83" customFormat="1" ht="75">
      <c r="A166" s="22">
        <v>163</v>
      </c>
      <c r="B166" s="101" t="s">
        <v>191</v>
      </c>
      <c r="C166" s="52" t="s">
        <v>12</v>
      </c>
      <c r="D166" s="23">
        <f>995+172</f>
        <v>1167</v>
      </c>
      <c r="E166" s="11">
        <v>862501.21</v>
      </c>
      <c r="F166" s="48">
        <f t="shared" si="18"/>
        <v>533025.75</v>
      </c>
      <c r="G166" s="48">
        <f t="shared" si="19"/>
        <v>329475.46</v>
      </c>
      <c r="H166" s="23">
        <v>1167</v>
      </c>
      <c r="I166" s="23" t="s">
        <v>194</v>
      </c>
      <c r="J166" s="23" t="s">
        <v>194</v>
      </c>
      <c r="K166" s="23" t="s">
        <v>194</v>
      </c>
      <c r="L166" s="23" t="s">
        <v>194</v>
      </c>
      <c r="M166" s="23" t="s">
        <v>194</v>
      </c>
      <c r="N166" s="23" t="s">
        <v>194</v>
      </c>
      <c r="O166" s="23" t="s">
        <v>194</v>
      </c>
      <c r="P166" s="23" t="s">
        <v>194</v>
      </c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</row>
    <row r="167" spans="1:47" s="83" customFormat="1" ht="56.25">
      <c r="A167" s="22">
        <v>164</v>
      </c>
      <c r="B167" s="101" t="s">
        <v>192</v>
      </c>
      <c r="C167" s="52" t="s">
        <v>12</v>
      </c>
      <c r="D167" s="23">
        <v>1855</v>
      </c>
      <c r="E167" s="11">
        <v>1208874.6</v>
      </c>
      <c r="F167" s="48">
        <f t="shared" si="18"/>
        <v>747084.5000000001</v>
      </c>
      <c r="G167" s="48">
        <f t="shared" si="19"/>
        <v>461790.1</v>
      </c>
      <c r="H167" s="23">
        <v>1855</v>
      </c>
      <c r="I167" s="23" t="s">
        <v>194</v>
      </c>
      <c r="J167" s="23" t="s">
        <v>194</v>
      </c>
      <c r="K167" s="23" t="s">
        <v>194</v>
      </c>
      <c r="L167" s="23" t="s">
        <v>194</v>
      </c>
      <c r="M167" s="23" t="s">
        <v>194</v>
      </c>
      <c r="N167" s="23" t="s">
        <v>194</v>
      </c>
      <c r="O167" s="23" t="s">
        <v>194</v>
      </c>
      <c r="P167" s="23" t="s">
        <v>194</v>
      </c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</row>
    <row r="168" spans="1:16" s="80" customFormat="1" ht="37.5">
      <c r="A168" s="22">
        <v>165</v>
      </c>
      <c r="B168" s="101" t="s">
        <v>193</v>
      </c>
      <c r="C168" s="52" t="s">
        <v>12</v>
      </c>
      <c r="D168" s="23">
        <f>2499+44</f>
        <v>2543</v>
      </c>
      <c r="E168" s="11">
        <v>2461614.53</v>
      </c>
      <c r="F168" s="48">
        <f t="shared" si="18"/>
        <v>1521277.7799999998</v>
      </c>
      <c r="G168" s="48">
        <f t="shared" si="19"/>
        <v>940336.75</v>
      </c>
      <c r="H168" s="23">
        <v>2543</v>
      </c>
      <c r="I168" s="23" t="s">
        <v>194</v>
      </c>
      <c r="J168" s="23" t="s">
        <v>194</v>
      </c>
      <c r="K168" s="23" t="s">
        <v>194</v>
      </c>
      <c r="L168" s="23" t="s">
        <v>194</v>
      </c>
      <c r="M168" s="23" t="s">
        <v>194</v>
      </c>
      <c r="N168" s="23" t="s">
        <v>194</v>
      </c>
      <c r="O168" s="23" t="s">
        <v>194</v>
      </c>
      <c r="P168" s="23" t="s">
        <v>194</v>
      </c>
    </row>
    <row r="169" spans="1:49" s="83" customFormat="1" ht="56.25">
      <c r="A169" s="22">
        <v>166</v>
      </c>
      <c r="B169" s="100" t="s">
        <v>195</v>
      </c>
      <c r="C169" s="52" t="s">
        <v>12</v>
      </c>
      <c r="D169" s="23">
        <v>3586</v>
      </c>
      <c r="E169" s="11">
        <v>4481737.01</v>
      </c>
      <c r="F169" s="48">
        <f>E169-G169</f>
        <v>2733859.58</v>
      </c>
      <c r="G169" s="48">
        <f>ROUND(E169*0.39,2)</f>
        <v>1747877.43</v>
      </c>
      <c r="H169" s="23">
        <v>3586</v>
      </c>
      <c r="I169" s="23" t="s">
        <v>194</v>
      </c>
      <c r="J169" s="14"/>
      <c r="K169" s="14"/>
      <c r="L169" s="14"/>
      <c r="M169" s="14"/>
      <c r="N169" s="14"/>
      <c r="O169" s="14"/>
      <c r="P169" s="14" t="s">
        <v>205</v>
      </c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</row>
    <row r="170" spans="1:49" s="83" customFormat="1" ht="56.25">
      <c r="A170" s="22">
        <v>167</v>
      </c>
      <c r="B170" s="101" t="s">
        <v>196</v>
      </c>
      <c r="C170" s="52" t="s">
        <v>12</v>
      </c>
      <c r="D170" s="23">
        <v>373</v>
      </c>
      <c r="E170" s="11">
        <v>298174.94</v>
      </c>
      <c r="F170" s="48">
        <f aca="true" t="shared" si="20" ref="F170:F195">E170-G170</f>
        <v>181886.71000000002</v>
      </c>
      <c r="G170" s="48">
        <f aca="true" t="shared" si="21" ref="G170:G178">ROUND(E170*0.39,2)</f>
        <v>116288.23</v>
      </c>
      <c r="H170" s="23">
        <v>373</v>
      </c>
      <c r="I170" s="23" t="s">
        <v>194</v>
      </c>
      <c r="J170" s="14"/>
      <c r="K170" s="14"/>
      <c r="L170" s="14"/>
      <c r="M170" s="14"/>
      <c r="N170" s="39"/>
      <c r="O170" s="14"/>
      <c r="P170" s="14" t="s">
        <v>205</v>
      </c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</row>
    <row r="171" spans="1:49" s="83" customFormat="1" ht="56.25">
      <c r="A171" s="22">
        <v>168</v>
      </c>
      <c r="B171" s="101" t="s">
        <v>197</v>
      </c>
      <c r="C171" s="52" t="s">
        <v>12</v>
      </c>
      <c r="D171" s="23">
        <v>718</v>
      </c>
      <c r="E171" s="11">
        <v>599971.11</v>
      </c>
      <c r="F171" s="48">
        <f t="shared" si="20"/>
        <v>365982.38</v>
      </c>
      <c r="G171" s="48">
        <f t="shared" si="21"/>
        <v>233988.73</v>
      </c>
      <c r="H171" s="23">
        <v>718</v>
      </c>
      <c r="I171" s="23" t="s">
        <v>194</v>
      </c>
      <c r="J171" s="14"/>
      <c r="K171" s="14"/>
      <c r="L171" s="14"/>
      <c r="M171" s="14"/>
      <c r="N171" s="14"/>
      <c r="O171" s="14"/>
      <c r="P171" s="14" t="s">
        <v>205</v>
      </c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</row>
    <row r="172" spans="1:49" s="83" customFormat="1" ht="37.5">
      <c r="A172" s="22">
        <v>169</v>
      </c>
      <c r="B172" s="101" t="s">
        <v>198</v>
      </c>
      <c r="C172" s="52" t="s">
        <v>12</v>
      </c>
      <c r="D172" s="23">
        <v>285</v>
      </c>
      <c r="E172" s="11">
        <v>382380.6</v>
      </c>
      <c r="F172" s="48">
        <f t="shared" si="20"/>
        <v>233252.16999999998</v>
      </c>
      <c r="G172" s="48">
        <f t="shared" si="21"/>
        <v>149128.43</v>
      </c>
      <c r="H172" s="23">
        <v>285</v>
      </c>
      <c r="I172" s="23" t="s">
        <v>194</v>
      </c>
      <c r="J172" s="14"/>
      <c r="K172" s="14"/>
      <c r="L172" s="14"/>
      <c r="M172" s="14"/>
      <c r="N172" s="14"/>
      <c r="O172" s="14"/>
      <c r="P172" s="14" t="s">
        <v>205</v>
      </c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</row>
    <row r="173" spans="1:49" s="83" customFormat="1" ht="37.5">
      <c r="A173" s="22">
        <v>170</v>
      </c>
      <c r="B173" s="101" t="s">
        <v>199</v>
      </c>
      <c r="C173" s="52" t="s">
        <v>12</v>
      </c>
      <c r="D173" s="23">
        <v>681</v>
      </c>
      <c r="E173" s="11">
        <v>753164.61</v>
      </c>
      <c r="F173" s="48">
        <f t="shared" si="20"/>
        <v>459430.41</v>
      </c>
      <c r="G173" s="48">
        <f t="shared" si="21"/>
        <v>293734.2</v>
      </c>
      <c r="H173" s="23">
        <v>681</v>
      </c>
      <c r="I173" s="23" t="s">
        <v>194</v>
      </c>
      <c r="J173" s="14"/>
      <c r="K173" s="14"/>
      <c r="L173" s="14"/>
      <c r="M173" s="14"/>
      <c r="N173" s="14"/>
      <c r="O173" s="14"/>
      <c r="P173" s="14" t="s">
        <v>205</v>
      </c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</row>
    <row r="174" spans="1:49" s="83" customFormat="1" ht="37.5">
      <c r="A174" s="22">
        <v>171</v>
      </c>
      <c r="B174" s="101" t="s">
        <v>200</v>
      </c>
      <c r="C174" s="52" t="s">
        <v>12</v>
      </c>
      <c r="D174" s="23">
        <v>5427</v>
      </c>
      <c r="E174" s="11">
        <v>4155441.54</v>
      </c>
      <c r="F174" s="48">
        <f t="shared" si="20"/>
        <v>1187143.0099999998</v>
      </c>
      <c r="G174" s="48">
        <f>ROUND(E174*0.39,2)+1347676.33</f>
        <v>2968298.5300000003</v>
      </c>
      <c r="H174" s="23">
        <v>5427</v>
      </c>
      <c r="I174" s="23" t="s">
        <v>194</v>
      </c>
      <c r="J174" s="14"/>
      <c r="K174" s="14"/>
      <c r="L174" s="14"/>
      <c r="M174" s="14"/>
      <c r="N174" s="14"/>
      <c r="O174" s="14"/>
      <c r="P174" s="14" t="s">
        <v>205</v>
      </c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</row>
    <row r="175" spans="1:49" s="83" customFormat="1" ht="37.5">
      <c r="A175" s="22">
        <v>172</v>
      </c>
      <c r="B175" s="101" t="s">
        <v>201</v>
      </c>
      <c r="C175" s="52" t="s">
        <v>12</v>
      </c>
      <c r="D175" s="23">
        <v>1324</v>
      </c>
      <c r="E175" s="11">
        <v>1139086.99</v>
      </c>
      <c r="F175" s="48">
        <f t="shared" si="20"/>
        <v>694843.06</v>
      </c>
      <c r="G175" s="48">
        <f t="shared" si="21"/>
        <v>444243.93</v>
      </c>
      <c r="H175" s="23">
        <v>1324</v>
      </c>
      <c r="I175" s="23" t="s">
        <v>194</v>
      </c>
      <c r="J175" s="14"/>
      <c r="K175" s="14"/>
      <c r="L175" s="14"/>
      <c r="M175" s="14"/>
      <c r="N175" s="14"/>
      <c r="O175" s="14"/>
      <c r="P175" s="14" t="s">
        <v>205</v>
      </c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</row>
    <row r="176" spans="1:16" s="80" customFormat="1" ht="37.5">
      <c r="A176" s="22">
        <v>173</v>
      </c>
      <c r="B176" s="101" t="s">
        <v>202</v>
      </c>
      <c r="C176" s="52" t="s">
        <v>12</v>
      </c>
      <c r="D176" s="23">
        <v>6015</v>
      </c>
      <c r="E176" s="11">
        <v>4571123.55</v>
      </c>
      <c r="F176" s="48">
        <f t="shared" si="20"/>
        <v>1440709.0499999998</v>
      </c>
      <c r="G176" s="48">
        <f>ROUND(E176*0.39,2)+1347676.32</f>
        <v>3130414.5</v>
      </c>
      <c r="H176" s="23">
        <v>6015</v>
      </c>
      <c r="I176" s="23" t="s">
        <v>194</v>
      </c>
      <c r="J176" s="14"/>
      <c r="K176" s="14"/>
      <c r="L176" s="14"/>
      <c r="M176" s="14"/>
      <c r="N176" s="14"/>
      <c r="O176" s="14"/>
      <c r="P176" s="14" t="s">
        <v>205</v>
      </c>
    </row>
    <row r="177" spans="1:16" s="80" customFormat="1" ht="37.5">
      <c r="A177" s="22">
        <v>174</v>
      </c>
      <c r="B177" s="101" t="s">
        <v>203</v>
      </c>
      <c r="C177" s="52" t="s">
        <v>12</v>
      </c>
      <c r="D177" s="23">
        <v>4167</v>
      </c>
      <c r="E177" s="11">
        <v>3298179.15</v>
      </c>
      <c r="F177" s="48">
        <f t="shared" si="20"/>
        <v>2011889.2799999998</v>
      </c>
      <c r="G177" s="48">
        <f t="shared" si="21"/>
        <v>1286289.87</v>
      </c>
      <c r="H177" s="23">
        <v>4167</v>
      </c>
      <c r="I177" s="23" t="s">
        <v>194</v>
      </c>
      <c r="J177" s="14"/>
      <c r="K177" s="14"/>
      <c r="L177" s="14"/>
      <c r="M177" s="14"/>
      <c r="N177" s="14"/>
      <c r="O177" s="14"/>
      <c r="P177" s="14" t="s">
        <v>205</v>
      </c>
    </row>
    <row r="178" spans="1:16" s="80" customFormat="1" ht="37.5">
      <c r="A178" s="22">
        <v>175</v>
      </c>
      <c r="B178" s="101" t="s">
        <v>204</v>
      </c>
      <c r="C178" s="52" t="s">
        <v>12</v>
      </c>
      <c r="D178" s="23">
        <v>1100</v>
      </c>
      <c r="E178" s="11">
        <v>1132794.01</v>
      </c>
      <c r="F178" s="48">
        <f t="shared" si="20"/>
        <v>691004.3500000001</v>
      </c>
      <c r="G178" s="48">
        <f t="shared" si="21"/>
        <v>441789.66</v>
      </c>
      <c r="H178" s="23">
        <v>1100</v>
      </c>
      <c r="I178" s="23" t="s">
        <v>194</v>
      </c>
      <c r="J178" s="14"/>
      <c r="K178" s="14"/>
      <c r="L178" s="14"/>
      <c r="M178" s="14"/>
      <c r="N178" s="14"/>
      <c r="O178" s="14"/>
      <c r="P178" s="14" t="s">
        <v>205</v>
      </c>
    </row>
    <row r="179" spans="1:16" s="80" customFormat="1" ht="18.75">
      <c r="A179" s="22">
        <v>176</v>
      </c>
      <c r="B179" s="102" t="s">
        <v>206</v>
      </c>
      <c r="C179" s="47" t="s">
        <v>12</v>
      </c>
      <c r="D179" s="47">
        <v>2743</v>
      </c>
      <c r="E179" s="12">
        <v>1974150.84</v>
      </c>
      <c r="F179" s="40">
        <f t="shared" si="20"/>
        <v>1125265.98</v>
      </c>
      <c r="G179" s="40">
        <f>ROUND(E179*0.43,2)</f>
        <v>848884.86</v>
      </c>
      <c r="H179" s="47">
        <v>2743</v>
      </c>
      <c r="I179" s="14" t="s">
        <v>223</v>
      </c>
      <c r="J179" s="14"/>
      <c r="K179" s="14">
        <v>0.386</v>
      </c>
      <c r="L179" s="12">
        <v>1735452.5494235398</v>
      </c>
      <c r="M179" s="14"/>
      <c r="N179" s="14"/>
      <c r="O179" s="14"/>
      <c r="P179" s="14" t="s">
        <v>224</v>
      </c>
    </row>
    <row r="180" spans="1:16" s="80" customFormat="1" ht="18.75">
      <c r="A180" s="22">
        <v>177</v>
      </c>
      <c r="B180" s="102" t="s">
        <v>207</v>
      </c>
      <c r="C180" s="47" t="s">
        <v>12</v>
      </c>
      <c r="D180" s="47">
        <v>584</v>
      </c>
      <c r="E180" s="12">
        <v>376703.45</v>
      </c>
      <c r="F180" s="40">
        <f t="shared" si="20"/>
        <v>214720.97</v>
      </c>
      <c r="G180" s="40">
        <f aca="true" t="shared" si="22" ref="G180:G194">ROUND(E180*0.43,2)</f>
        <v>161982.48</v>
      </c>
      <c r="H180" s="47">
        <v>584</v>
      </c>
      <c r="I180" s="14" t="s">
        <v>223</v>
      </c>
      <c r="J180" s="14"/>
      <c r="K180" s="14">
        <v>0.386</v>
      </c>
      <c r="L180" s="12">
        <v>1735452.5494235398</v>
      </c>
      <c r="M180" s="14"/>
      <c r="N180" s="14"/>
      <c r="O180" s="14"/>
      <c r="P180" s="14" t="s">
        <v>224</v>
      </c>
    </row>
    <row r="181" spans="1:16" s="80" customFormat="1" ht="18.75">
      <c r="A181" s="22">
        <v>178</v>
      </c>
      <c r="B181" s="102" t="s">
        <v>208</v>
      </c>
      <c r="C181" s="47" t="s">
        <v>12</v>
      </c>
      <c r="D181" s="47">
        <v>763</v>
      </c>
      <c r="E181" s="12">
        <v>576407.57</v>
      </c>
      <c r="F181" s="40">
        <f t="shared" si="20"/>
        <v>328552.30999999994</v>
      </c>
      <c r="G181" s="40">
        <f t="shared" si="22"/>
        <v>247855.26</v>
      </c>
      <c r="H181" s="47">
        <v>763</v>
      </c>
      <c r="I181" s="14" t="s">
        <v>223</v>
      </c>
      <c r="J181" s="14"/>
      <c r="K181" s="14">
        <v>0.386</v>
      </c>
      <c r="L181" s="12">
        <v>1735452.5494235398</v>
      </c>
      <c r="M181" s="14"/>
      <c r="N181" s="14"/>
      <c r="O181" s="14"/>
      <c r="P181" s="14" t="s">
        <v>224</v>
      </c>
    </row>
    <row r="182" spans="1:16" s="80" customFormat="1" ht="18.75">
      <c r="A182" s="22">
        <v>179</v>
      </c>
      <c r="B182" s="102" t="s">
        <v>209</v>
      </c>
      <c r="C182" s="47" t="s">
        <v>12</v>
      </c>
      <c r="D182" s="47">
        <v>474</v>
      </c>
      <c r="E182" s="12">
        <v>323834.22</v>
      </c>
      <c r="F182" s="40">
        <f t="shared" si="20"/>
        <v>184585.50999999998</v>
      </c>
      <c r="G182" s="40">
        <f t="shared" si="22"/>
        <v>139248.71</v>
      </c>
      <c r="H182" s="47">
        <v>474</v>
      </c>
      <c r="I182" s="14" t="s">
        <v>223</v>
      </c>
      <c r="J182" s="14"/>
      <c r="K182" s="14">
        <v>0.386</v>
      </c>
      <c r="L182" s="12">
        <v>1735452.5494235398</v>
      </c>
      <c r="M182" s="14"/>
      <c r="N182" s="14"/>
      <c r="O182" s="14"/>
      <c r="P182" s="14" t="s">
        <v>224</v>
      </c>
    </row>
    <row r="183" spans="1:16" s="80" customFormat="1" ht="18.75">
      <c r="A183" s="22">
        <v>180</v>
      </c>
      <c r="B183" s="102" t="s">
        <v>210</v>
      </c>
      <c r="C183" s="47" t="s">
        <v>12</v>
      </c>
      <c r="D183" s="47">
        <v>1305</v>
      </c>
      <c r="E183" s="12">
        <v>850195.06</v>
      </c>
      <c r="F183" s="40">
        <f t="shared" si="20"/>
        <v>484611.18000000005</v>
      </c>
      <c r="G183" s="40">
        <f t="shared" si="22"/>
        <v>365583.88</v>
      </c>
      <c r="H183" s="47">
        <v>1305</v>
      </c>
      <c r="I183" s="14" t="s">
        <v>223</v>
      </c>
      <c r="J183" s="14"/>
      <c r="K183" s="14">
        <v>0.386</v>
      </c>
      <c r="L183" s="12">
        <v>1735452.5494235398</v>
      </c>
      <c r="M183" s="14"/>
      <c r="N183" s="14"/>
      <c r="O183" s="14"/>
      <c r="P183" s="14" t="s">
        <v>224</v>
      </c>
    </row>
    <row r="184" spans="1:16" s="80" customFormat="1" ht="18.75">
      <c r="A184" s="22">
        <v>181</v>
      </c>
      <c r="B184" s="102" t="s">
        <v>211</v>
      </c>
      <c r="C184" s="47" t="s">
        <v>12</v>
      </c>
      <c r="D184" s="47">
        <v>533</v>
      </c>
      <c r="E184" s="12">
        <v>353973.26</v>
      </c>
      <c r="F184" s="40">
        <f t="shared" si="20"/>
        <v>201764.76</v>
      </c>
      <c r="G184" s="40">
        <f t="shared" si="22"/>
        <v>152208.5</v>
      </c>
      <c r="H184" s="47">
        <v>533</v>
      </c>
      <c r="I184" s="14" t="s">
        <v>223</v>
      </c>
      <c r="J184" s="14"/>
      <c r="K184" s="14">
        <v>0.386</v>
      </c>
      <c r="L184" s="12">
        <v>1735452.5494235398</v>
      </c>
      <c r="M184" s="14"/>
      <c r="N184" s="14"/>
      <c r="O184" s="14"/>
      <c r="P184" s="14" t="s">
        <v>224</v>
      </c>
    </row>
    <row r="185" spans="1:16" s="80" customFormat="1" ht="18.75">
      <c r="A185" s="22">
        <v>182</v>
      </c>
      <c r="B185" s="102" t="s">
        <v>212</v>
      </c>
      <c r="C185" s="47" t="s">
        <v>12</v>
      </c>
      <c r="D185" s="47">
        <v>718.1</v>
      </c>
      <c r="E185" s="12">
        <v>674724</v>
      </c>
      <c r="F185" s="40">
        <f t="shared" si="20"/>
        <v>384592.68</v>
      </c>
      <c r="G185" s="40">
        <f t="shared" si="22"/>
        <v>290131.32</v>
      </c>
      <c r="H185" s="47">
        <v>718.1</v>
      </c>
      <c r="I185" s="14" t="s">
        <v>223</v>
      </c>
      <c r="J185" s="14"/>
      <c r="K185" s="14">
        <v>0.386</v>
      </c>
      <c r="L185" s="12">
        <v>1735452.5494235398</v>
      </c>
      <c r="M185" s="14"/>
      <c r="N185" s="14"/>
      <c r="O185" s="14"/>
      <c r="P185" s="14" t="s">
        <v>224</v>
      </c>
    </row>
    <row r="186" spans="1:16" s="80" customFormat="1" ht="18.75">
      <c r="A186" s="22">
        <v>183</v>
      </c>
      <c r="B186" s="102" t="s">
        <v>213</v>
      </c>
      <c r="C186" s="47" t="s">
        <v>12</v>
      </c>
      <c r="D186" s="47">
        <v>1332</v>
      </c>
      <c r="E186" s="12">
        <v>920380.06</v>
      </c>
      <c r="F186" s="40">
        <f t="shared" si="20"/>
        <v>524616.6300000001</v>
      </c>
      <c r="G186" s="40">
        <f t="shared" si="22"/>
        <v>395763.43</v>
      </c>
      <c r="H186" s="47">
        <v>1332</v>
      </c>
      <c r="I186" s="14" t="s">
        <v>223</v>
      </c>
      <c r="J186" s="14"/>
      <c r="K186" s="14">
        <v>0.386</v>
      </c>
      <c r="L186" s="12">
        <v>1735452.5494235398</v>
      </c>
      <c r="M186" s="14"/>
      <c r="N186" s="14"/>
      <c r="O186" s="14"/>
      <c r="P186" s="14" t="s">
        <v>224</v>
      </c>
    </row>
    <row r="187" spans="1:16" s="80" customFormat="1" ht="18.75">
      <c r="A187" s="22">
        <v>184</v>
      </c>
      <c r="B187" s="102" t="s">
        <v>214</v>
      </c>
      <c r="C187" s="47" t="s">
        <v>12</v>
      </c>
      <c r="D187" s="47">
        <v>2280</v>
      </c>
      <c r="E187" s="12">
        <v>2982626.43</v>
      </c>
      <c r="F187" s="40">
        <f t="shared" si="20"/>
        <v>1700097.07</v>
      </c>
      <c r="G187" s="40">
        <f t="shared" si="22"/>
        <v>1282529.36</v>
      </c>
      <c r="H187" s="47">
        <v>2280</v>
      </c>
      <c r="I187" s="14" t="s">
        <v>223</v>
      </c>
      <c r="J187" s="14"/>
      <c r="K187" s="14">
        <v>0.386</v>
      </c>
      <c r="L187" s="12">
        <v>1735452.5494235398</v>
      </c>
      <c r="M187" s="14"/>
      <c r="N187" s="14"/>
      <c r="O187" s="14"/>
      <c r="P187" s="14" t="s">
        <v>224</v>
      </c>
    </row>
    <row r="188" spans="1:16" s="80" customFormat="1" ht="18.75">
      <c r="A188" s="22">
        <v>185</v>
      </c>
      <c r="B188" s="102" t="s">
        <v>215</v>
      </c>
      <c r="C188" s="47" t="s">
        <v>12</v>
      </c>
      <c r="D188" s="47">
        <v>2488</v>
      </c>
      <c r="E188" s="12">
        <v>1883702.5</v>
      </c>
      <c r="F188" s="40">
        <f t="shared" si="20"/>
        <v>1073710.42</v>
      </c>
      <c r="G188" s="40">
        <f t="shared" si="22"/>
        <v>809992.08</v>
      </c>
      <c r="H188" s="47">
        <v>2488</v>
      </c>
      <c r="I188" s="14" t="s">
        <v>223</v>
      </c>
      <c r="J188" s="14"/>
      <c r="K188" s="14">
        <v>0.386</v>
      </c>
      <c r="L188" s="12">
        <v>1735452.5494235398</v>
      </c>
      <c r="M188" s="14"/>
      <c r="N188" s="14"/>
      <c r="O188" s="14"/>
      <c r="P188" s="14" t="s">
        <v>224</v>
      </c>
    </row>
    <row r="189" spans="1:16" s="80" customFormat="1" ht="18.75">
      <c r="A189" s="22">
        <v>186</v>
      </c>
      <c r="B189" s="102" t="s">
        <v>216</v>
      </c>
      <c r="C189" s="47" t="s">
        <v>12</v>
      </c>
      <c r="D189" s="47">
        <v>3740</v>
      </c>
      <c r="E189" s="12">
        <v>3441624.25</v>
      </c>
      <c r="F189" s="40">
        <f t="shared" si="20"/>
        <v>1961725.82</v>
      </c>
      <c r="G189" s="40">
        <f t="shared" si="22"/>
        <v>1479898.43</v>
      </c>
      <c r="H189" s="47">
        <v>3740</v>
      </c>
      <c r="I189" s="14" t="s">
        <v>223</v>
      </c>
      <c r="J189" s="14"/>
      <c r="K189" s="14">
        <v>0.386</v>
      </c>
      <c r="L189" s="12">
        <v>1735452.5494235398</v>
      </c>
      <c r="M189" s="14"/>
      <c r="N189" s="14"/>
      <c r="O189" s="14"/>
      <c r="P189" s="14" t="s">
        <v>224</v>
      </c>
    </row>
    <row r="190" spans="1:16" s="80" customFormat="1" ht="37.5">
      <c r="A190" s="22">
        <v>187</v>
      </c>
      <c r="B190" s="102" t="s">
        <v>217</v>
      </c>
      <c r="C190" s="47" t="s">
        <v>12</v>
      </c>
      <c r="D190" s="47">
        <v>3149</v>
      </c>
      <c r="E190" s="12">
        <v>2412836.08</v>
      </c>
      <c r="F190" s="40">
        <f t="shared" si="20"/>
        <v>1375316.57</v>
      </c>
      <c r="G190" s="40">
        <f t="shared" si="22"/>
        <v>1037519.51</v>
      </c>
      <c r="H190" s="47">
        <v>3149</v>
      </c>
      <c r="I190" s="14" t="s">
        <v>223</v>
      </c>
      <c r="J190" s="14"/>
      <c r="K190" s="14">
        <v>0.386</v>
      </c>
      <c r="L190" s="12">
        <v>1735452.5494235398</v>
      </c>
      <c r="M190" s="14"/>
      <c r="N190" s="14"/>
      <c r="O190" s="14"/>
      <c r="P190" s="14" t="s">
        <v>224</v>
      </c>
    </row>
    <row r="191" spans="1:16" s="80" customFormat="1" ht="18.75">
      <c r="A191" s="22">
        <v>188</v>
      </c>
      <c r="B191" s="102" t="s">
        <v>218</v>
      </c>
      <c r="C191" s="47" t="s">
        <v>12</v>
      </c>
      <c r="D191" s="47">
        <v>3668</v>
      </c>
      <c r="E191" s="12">
        <v>2461086.33</v>
      </c>
      <c r="F191" s="40">
        <f t="shared" si="20"/>
        <v>1402819.21</v>
      </c>
      <c r="G191" s="40">
        <f t="shared" si="22"/>
        <v>1058267.12</v>
      </c>
      <c r="H191" s="47">
        <v>3668</v>
      </c>
      <c r="I191" s="14" t="s">
        <v>223</v>
      </c>
      <c r="J191" s="14"/>
      <c r="K191" s="14">
        <v>0.386</v>
      </c>
      <c r="L191" s="12">
        <v>1735452.5494235398</v>
      </c>
      <c r="M191" s="14"/>
      <c r="N191" s="14"/>
      <c r="O191" s="14"/>
      <c r="P191" s="14" t="s">
        <v>224</v>
      </c>
    </row>
    <row r="192" spans="1:16" s="80" customFormat="1" ht="18.75">
      <c r="A192" s="22">
        <v>189</v>
      </c>
      <c r="B192" s="102" t="s">
        <v>219</v>
      </c>
      <c r="C192" s="47" t="s">
        <v>12</v>
      </c>
      <c r="D192" s="47">
        <v>5070</v>
      </c>
      <c r="E192" s="12">
        <v>4236626.05</v>
      </c>
      <c r="F192" s="40">
        <f t="shared" si="20"/>
        <v>2414876.8499999996</v>
      </c>
      <c r="G192" s="40">
        <f t="shared" si="22"/>
        <v>1821749.2</v>
      </c>
      <c r="H192" s="47">
        <v>5070</v>
      </c>
      <c r="I192" s="14" t="s">
        <v>223</v>
      </c>
      <c r="J192" s="14"/>
      <c r="K192" s="14">
        <v>0.386</v>
      </c>
      <c r="L192" s="12">
        <v>1735452.5494235398</v>
      </c>
      <c r="M192" s="14"/>
      <c r="N192" s="14"/>
      <c r="O192" s="14"/>
      <c r="P192" s="14" t="s">
        <v>224</v>
      </c>
    </row>
    <row r="193" spans="1:16" s="80" customFormat="1" ht="18.75">
      <c r="A193" s="22">
        <v>190</v>
      </c>
      <c r="B193" s="102" t="s">
        <v>220</v>
      </c>
      <c r="C193" s="47" t="s">
        <v>12</v>
      </c>
      <c r="D193" s="47">
        <v>6170</v>
      </c>
      <c r="E193" s="12">
        <v>5132781.61</v>
      </c>
      <c r="F193" s="40">
        <f t="shared" si="20"/>
        <v>2925685.5200000005</v>
      </c>
      <c r="G193" s="40">
        <f t="shared" si="22"/>
        <v>2207096.09</v>
      </c>
      <c r="H193" s="47">
        <v>6170</v>
      </c>
      <c r="I193" s="14" t="s">
        <v>223</v>
      </c>
      <c r="J193" s="14"/>
      <c r="K193" s="14">
        <v>0.386</v>
      </c>
      <c r="L193" s="12">
        <v>1735452.5494235398</v>
      </c>
      <c r="M193" s="14"/>
      <c r="N193" s="14"/>
      <c r="O193" s="14"/>
      <c r="P193" s="14" t="s">
        <v>224</v>
      </c>
    </row>
    <row r="194" spans="1:16" s="80" customFormat="1" ht="18.75">
      <c r="A194" s="22">
        <v>191</v>
      </c>
      <c r="B194" s="102" t="s">
        <v>221</v>
      </c>
      <c r="C194" s="47" t="s">
        <v>12</v>
      </c>
      <c r="D194" s="47">
        <v>683</v>
      </c>
      <c r="E194" s="12">
        <v>470746.96</v>
      </c>
      <c r="F194" s="40">
        <f t="shared" si="20"/>
        <v>268325.77</v>
      </c>
      <c r="G194" s="40">
        <f t="shared" si="22"/>
        <v>202421.19</v>
      </c>
      <c r="H194" s="47">
        <v>683</v>
      </c>
      <c r="I194" s="14" t="s">
        <v>223</v>
      </c>
      <c r="J194" s="14"/>
      <c r="K194" s="14">
        <v>0.386</v>
      </c>
      <c r="L194" s="12">
        <v>1735452.5494235398</v>
      </c>
      <c r="M194" s="14"/>
      <c r="N194" s="14"/>
      <c r="O194" s="14"/>
      <c r="P194" s="14" t="s">
        <v>224</v>
      </c>
    </row>
    <row r="195" spans="1:16" s="80" customFormat="1" ht="18.75">
      <c r="A195" s="22">
        <v>192</v>
      </c>
      <c r="B195" s="102" t="s">
        <v>222</v>
      </c>
      <c r="C195" s="47" t="s">
        <v>12</v>
      </c>
      <c r="D195" s="47">
        <v>1535</v>
      </c>
      <c r="E195" s="12">
        <v>1092287.69</v>
      </c>
      <c r="F195" s="40">
        <f t="shared" si="20"/>
        <v>324732.74999999953</v>
      </c>
      <c r="G195" s="40">
        <v>767554.9400000004</v>
      </c>
      <c r="H195" s="47">
        <v>1535</v>
      </c>
      <c r="I195" s="14" t="s">
        <v>223</v>
      </c>
      <c r="J195" s="14"/>
      <c r="K195" s="14">
        <v>0.386</v>
      </c>
      <c r="L195" s="12">
        <v>1735452.5494235398</v>
      </c>
      <c r="M195" s="14"/>
      <c r="N195" s="14"/>
      <c r="O195" s="14"/>
      <c r="P195" s="14" t="s">
        <v>224</v>
      </c>
    </row>
    <row r="196" spans="1:16" s="80" customFormat="1" ht="37.5">
      <c r="A196" s="22">
        <v>193</v>
      </c>
      <c r="B196" s="103" t="s">
        <v>225</v>
      </c>
      <c r="C196" s="28" t="s">
        <v>12</v>
      </c>
      <c r="D196" s="47">
        <v>2639.4</v>
      </c>
      <c r="E196" s="53">
        <v>2786712.79</v>
      </c>
      <c r="F196" s="53">
        <f aca="true" t="shared" si="23" ref="F196:F202">E196-G196</f>
        <v>2647377.15</v>
      </c>
      <c r="G196" s="53">
        <f>ROUND(E196*0.05,2)</f>
        <v>139335.64</v>
      </c>
      <c r="H196" s="47">
        <v>2639.4</v>
      </c>
      <c r="I196" s="14" t="s">
        <v>227</v>
      </c>
      <c r="J196" s="14" t="s">
        <v>227</v>
      </c>
      <c r="K196" s="14" t="s">
        <v>227</v>
      </c>
      <c r="L196" s="14" t="s">
        <v>227</v>
      </c>
      <c r="M196" s="14" t="s">
        <v>227</v>
      </c>
      <c r="N196" s="14" t="s">
        <v>227</v>
      </c>
      <c r="O196" s="14" t="s">
        <v>227</v>
      </c>
      <c r="P196" s="14" t="s">
        <v>227</v>
      </c>
    </row>
    <row r="197" spans="1:16" s="80" customFormat="1" ht="37.5">
      <c r="A197" s="22">
        <v>194</v>
      </c>
      <c r="B197" s="103" t="s">
        <v>226</v>
      </c>
      <c r="C197" s="28" t="s">
        <v>12</v>
      </c>
      <c r="D197" s="47">
        <v>2657.4</v>
      </c>
      <c r="E197" s="42">
        <v>1732412.67</v>
      </c>
      <c r="F197" s="53">
        <f t="shared" si="23"/>
        <v>1645792.04</v>
      </c>
      <c r="G197" s="53">
        <f>ROUND(E197*0.05,2)</f>
        <v>86620.63</v>
      </c>
      <c r="H197" s="47">
        <v>2657.4</v>
      </c>
      <c r="I197" s="14" t="s">
        <v>227</v>
      </c>
      <c r="J197" s="14" t="s">
        <v>227</v>
      </c>
      <c r="K197" s="14" t="s">
        <v>227</v>
      </c>
      <c r="L197" s="14" t="s">
        <v>227</v>
      </c>
      <c r="M197" s="14" t="s">
        <v>227</v>
      </c>
      <c r="N197" s="14" t="s">
        <v>227</v>
      </c>
      <c r="O197" s="14" t="s">
        <v>227</v>
      </c>
      <c r="P197" s="14" t="s">
        <v>227</v>
      </c>
    </row>
    <row r="198" spans="1:16" s="80" customFormat="1" ht="37.5">
      <c r="A198" s="22">
        <v>195</v>
      </c>
      <c r="B198" s="104" t="s">
        <v>228</v>
      </c>
      <c r="C198" s="36" t="s">
        <v>12</v>
      </c>
      <c r="D198" s="37">
        <v>2997.5</v>
      </c>
      <c r="E198" s="37">
        <v>2249936.27</v>
      </c>
      <c r="F198" s="37">
        <f t="shared" si="23"/>
        <v>1955055.67</v>
      </c>
      <c r="G198" s="37">
        <v>294880.6</v>
      </c>
      <c r="H198" s="37">
        <v>2997.5</v>
      </c>
      <c r="I198" s="14" t="s">
        <v>227</v>
      </c>
      <c r="J198" s="14"/>
      <c r="K198" s="14"/>
      <c r="L198" s="14"/>
      <c r="M198" s="33"/>
      <c r="N198" s="14"/>
      <c r="O198" s="14"/>
      <c r="P198" s="14" t="s">
        <v>233</v>
      </c>
    </row>
    <row r="199" spans="1:16" s="80" customFormat="1" ht="37.5">
      <c r="A199" s="22">
        <v>196</v>
      </c>
      <c r="B199" s="105" t="s">
        <v>229</v>
      </c>
      <c r="C199" s="36" t="s">
        <v>12</v>
      </c>
      <c r="D199" s="37">
        <v>2100</v>
      </c>
      <c r="E199" s="37">
        <v>1579937.2</v>
      </c>
      <c r="F199" s="37">
        <f t="shared" si="23"/>
        <v>1370146.48</v>
      </c>
      <c r="G199" s="37">
        <v>209790.72</v>
      </c>
      <c r="H199" s="37">
        <v>2100</v>
      </c>
      <c r="I199" s="14" t="s">
        <v>227</v>
      </c>
      <c r="J199" s="14"/>
      <c r="K199" s="40"/>
      <c r="L199" s="14"/>
      <c r="M199" s="33"/>
      <c r="N199" s="14"/>
      <c r="O199" s="14"/>
      <c r="P199" s="14" t="s">
        <v>233</v>
      </c>
    </row>
    <row r="200" spans="1:16" s="80" customFormat="1" ht="37.5">
      <c r="A200" s="22">
        <v>197</v>
      </c>
      <c r="B200" s="105" t="s">
        <v>230</v>
      </c>
      <c r="C200" s="36" t="s">
        <v>12</v>
      </c>
      <c r="D200" s="37">
        <v>1040</v>
      </c>
      <c r="E200" s="37">
        <v>1120490.82</v>
      </c>
      <c r="F200" s="37">
        <f t="shared" si="23"/>
        <v>969049.8</v>
      </c>
      <c r="G200" s="37">
        <v>151441.02</v>
      </c>
      <c r="H200" s="37">
        <v>1040</v>
      </c>
      <c r="I200" s="14" t="s">
        <v>227</v>
      </c>
      <c r="J200" s="14"/>
      <c r="K200" s="14"/>
      <c r="L200" s="14"/>
      <c r="M200" s="33"/>
      <c r="N200" s="14"/>
      <c r="O200" s="14"/>
      <c r="P200" s="14" t="s">
        <v>233</v>
      </c>
    </row>
    <row r="201" spans="1:16" s="80" customFormat="1" ht="37.5">
      <c r="A201" s="22">
        <v>198</v>
      </c>
      <c r="B201" s="105" t="s">
        <v>231</v>
      </c>
      <c r="C201" s="36" t="s">
        <v>12</v>
      </c>
      <c r="D201" s="37">
        <v>2560</v>
      </c>
      <c r="E201" s="37">
        <v>1702792.3</v>
      </c>
      <c r="F201" s="37">
        <f t="shared" si="23"/>
        <v>1477398.99</v>
      </c>
      <c r="G201" s="37">
        <v>225393.31</v>
      </c>
      <c r="H201" s="37">
        <v>2560</v>
      </c>
      <c r="I201" s="14" t="s">
        <v>227</v>
      </c>
      <c r="J201" s="14"/>
      <c r="K201" s="14"/>
      <c r="L201" s="14"/>
      <c r="M201" s="33"/>
      <c r="N201" s="14"/>
      <c r="O201" s="14"/>
      <c r="P201" s="14" t="s">
        <v>233</v>
      </c>
    </row>
    <row r="202" spans="1:16" s="80" customFormat="1" ht="18.75">
      <c r="A202" s="22">
        <v>199</v>
      </c>
      <c r="B202" s="105" t="s">
        <v>232</v>
      </c>
      <c r="C202" s="36" t="s">
        <v>12</v>
      </c>
      <c r="D202" s="37">
        <v>4972.8</v>
      </c>
      <c r="E202" s="35">
        <v>3447294.1</v>
      </c>
      <c r="F202" s="37">
        <f t="shared" si="23"/>
        <v>3000349.06</v>
      </c>
      <c r="G202" s="37">
        <v>446945.04</v>
      </c>
      <c r="H202" s="37">
        <v>4972.8</v>
      </c>
      <c r="I202" s="14" t="s">
        <v>227</v>
      </c>
      <c r="J202" s="14"/>
      <c r="K202" s="14"/>
      <c r="L202" s="14"/>
      <c r="M202" s="33"/>
      <c r="N202" s="14"/>
      <c r="O202" s="14"/>
      <c r="P202" s="14" t="s">
        <v>233</v>
      </c>
    </row>
    <row r="203" spans="1:16" s="80" customFormat="1" ht="37.5">
      <c r="A203" s="22">
        <v>200</v>
      </c>
      <c r="B203" s="98" t="s">
        <v>234</v>
      </c>
      <c r="C203" s="47" t="s">
        <v>12</v>
      </c>
      <c r="D203" s="47">
        <v>2205</v>
      </c>
      <c r="E203" s="47">
        <v>1300958.99</v>
      </c>
      <c r="F203" s="40">
        <v>867191.1525000001</v>
      </c>
      <c r="G203" s="40">
        <v>433767.83749999997</v>
      </c>
      <c r="H203" s="47">
        <v>2205</v>
      </c>
      <c r="I203" s="14" t="s">
        <v>242</v>
      </c>
      <c r="J203" s="14" t="s">
        <v>242</v>
      </c>
      <c r="K203" s="14" t="s">
        <v>242</v>
      </c>
      <c r="L203" s="14" t="s">
        <v>242</v>
      </c>
      <c r="M203" s="14" t="s">
        <v>242</v>
      </c>
      <c r="N203" s="14" t="s">
        <v>242</v>
      </c>
      <c r="O203" s="14" t="s">
        <v>242</v>
      </c>
      <c r="P203" s="14" t="s">
        <v>242</v>
      </c>
    </row>
    <row r="204" spans="1:16" s="80" customFormat="1" ht="37.5">
      <c r="A204" s="22">
        <v>201</v>
      </c>
      <c r="B204" s="98" t="s">
        <v>235</v>
      </c>
      <c r="C204" s="47" t="s">
        <v>12</v>
      </c>
      <c r="D204" s="47">
        <v>3500</v>
      </c>
      <c r="E204" s="47">
        <v>2065205.25</v>
      </c>
      <c r="F204" s="40">
        <v>1551191.5525</v>
      </c>
      <c r="G204" s="40">
        <v>514013.69749999995</v>
      </c>
      <c r="H204" s="47">
        <v>3500</v>
      </c>
      <c r="I204" s="14" t="s">
        <v>242</v>
      </c>
      <c r="J204" s="14" t="s">
        <v>242</v>
      </c>
      <c r="K204" s="14" t="s">
        <v>242</v>
      </c>
      <c r="L204" s="14" t="s">
        <v>242</v>
      </c>
      <c r="M204" s="14" t="s">
        <v>242</v>
      </c>
      <c r="N204" s="14" t="s">
        <v>242</v>
      </c>
      <c r="O204" s="14" t="s">
        <v>242</v>
      </c>
      <c r="P204" s="14" t="s">
        <v>242</v>
      </c>
    </row>
    <row r="205" spans="1:16" s="80" customFormat="1" ht="18.75">
      <c r="A205" s="22">
        <v>202</v>
      </c>
      <c r="B205" s="98" t="s">
        <v>236</v>
      </c>
      <c r="C205" s="47" t="s">
        <v>12</v>
      </c>
      <c r="D205" s="47">
        <v>3731</v>
      </c>
      <c r="E205" s="47">
        <v>1601350.58</v>
      </c>
      <c r="F205" s="40">
        <v>1136041.6225</v>
      </c>
      <c r="G205" s="40">
        <v>465308.95749999996</v>
      </c>
      <c r="H205" s="47">
        <v>3731</v>
      </c>
      <c r="I205" s="14" t="s">
        <v>242</v>
      </c>
      <c r="J205" s="14" t="s">
        <v>242</v>
      </c>
      <c r="K205" s="14" t="s">
        <v>242</v>
      </c>
      <c r="L205" s="14" t="s">
        <v>242</v>
      </c>
      <c r="M205" s="14" t="s">
        <v>242</v>
      </c>
      <c r="N205" s="14" t="s">
        <v>242</v>
      </c>
      <c r="O205" s="14" t="s">
        <v>242</v>
      </c>
      <c r="P205" s="14" t="s">
        <v>242</v>
      </c>
    </row>
    <row r="206" spans="1:16" s="80" customFormat="1" ht="18.75">
      <c r="A206" s="22">
        <v>203</v>
      </c>
      <c r="B206" s="98" t="s">
        <v>237</v>
      </c>
      <c r="C206" s="47" t="s">
        <v>12</v>
      </c>
      <c r="D206" s="47">
        <v>1785</v>
      </c>
      <c r="E206" s="47">
        <v>769545.05</v>
      </c>
      <c r="F206" s="40">
        <v>391575.6725000001</v>
      </c>
      <c r="G206" s="40">
        <v>377969.37749999994</v>
      </c>
      <c r="H206" s="47">
        <v>1785</v>
      </c>
      <c r="I206" s="14" t="s">
        <v>242</v>
      </c>
      <c r="J206" s="14" t="s">
        <v>242</v>
      </c>
      <c r="K206" s="14" t="s">
        <v>242</v>
      </c>
      <c r="L206" s="14" t="s">
        <v>242</v>
      </c>
      <c r="M206" s="14" t="s">
        <v>242</v>
      </c>
      <c r="N206" s="14" t="s">
        <v>242</v>
      </c>
      <c r="O206" s="14" t="s">
        <v>242</v>
      </c>
      <c r="P206" s="14" t="s">
        <v>242</v>
      </c>
    </row>
    <row r="207" spans="1:16" s="80" customFormat="1" ht="18.75">
      <c r="A207" s="22">
        <v>204</v>
      </c>
      <c r="B207" s="98" t="s">
        <v>238</v>
      </c>
      <c r="C207" s="47" t="s">
        <v>12</v>
      </c>
      <c r="D207" s="47">
        <v>1812</v>
      </c>
      <c r="E207" s="47">
        <v>1207691.4</v>
      </c>
      <c r="F207" s="40">
        <v>406371.95333333313</v>
      </c>
      <c r="G207" s="40">
        <v>801319.4466666668</v>
      </c>
      <c r="H207" s="47">
        <v>1812</v>
      </c>
      <c r="I207" s="14" t="s">
        <v>242</v>
      </c>
      <c r="J207" s="14" t="s">
        <v>242</v>
      </c>
      <c r="K207" s="14" t="s">
        <v>242</v>
      </c>
      <c r="L207" s="14" t="s">
        <v>242</v>
      </c>
      <c r="M207" s="14" t="s">
        <v>242</v>
      </c>
      <c r="N207" s="14" t="s">
        <v>242</v>
      </c>
      <c r="O207" s="14" t="s">
        <v>242</v>
      </c>
      <c r="P207" s="14" t="s">
        <v>242</v>
      </c>
    </row>
    <row r="208" spans="1:16" s="80" customFormat="1" ht="18.75">
      <c r="A208" s="22">
        <v>205</v>
      </c>
      <c r="B208" s="98" t="s">
        <v>239</v>
      </c>
      <c r="C208" s="47" t="s">
        <v>12</v>
      </c>
      <c r="D208" s="47">
        <v>6868</v>
      </c>
      <c r="E208" s="47">
        <v>4076717.87</v>
      </c>
      <c r="F208" s="40">
        <v>2466332.953333333</v>
      </c>
      <c r="G208" s="40">
        <v>1610384.9166666667</v>
      </c>
      <c r="H208" s="47">
        <v>6868</v>
      </c>
      <c r="I208" s="14" t="s">
        <v>242</v>
      </c>
      <c r="J208" s="14" t="s">
        <v>242</v>
      </c>
      <c r="K208" s="14" t="s">
        <v>242</v>
      </c>
      <c r="L208" s="14" t="s">
        <v>242</v>
      </c>
      <c r="M208" s="14" t="s">
        <v>242</v>
      </c>
      <c r="N208" s="14" t="s">
        <v>242</v>
      </c>
      <c r="O208" s="14" t="s">
        <v>242</v>
      </c>
      <c r="P208" s="14" t="s">
        <v>242</v>
      </c>
    </row>
    <row r="209" spans="1:16" s="80" customFormat="1" ht="18.75">
      <c r="A209" s="22">
        <v>206</v>
      </c>
      <c r="B209" s="98" t="s">
        <v>240</v>
      </c>
      <c r="C209" s="47" t="s">
        <v>12</v>
      </c>
      <c r="D209" s="47">
        <v>1627.5</v>
      </c>
      <c r="E209" s="47">
        <v>956887.98</v>
      </c>
      <c r="F209" s="40">
        <v>226295.09333333315</v>
      </c>
      <c r="G209" s="40">
        <v>730592.8866666668</v>
      </c>
      <c r="H209" s="47">
        <v>1627.5</v>
      </c>
      <c r="I209" s="14" t="s">
        <v>242</v>
      </c>
      <c r="J209" s="14" t="s">
        <v>242</v>
      </c>
      <c r="K209" s="14" t="s">
        <v>242</v>
      </c>
      <c r="L209" s="14" t="s">
        <v>242</v>
      </c>
      <c r="M209" s="14" t="s">
        <v>242</v>
      </c>
      <c r="N209" s="14" t="s">
        <v>242</v>
      </c>
      <c r="O209" s="14" t="s">
        <v>242</v>
      </c>
      <c r="P209" s="14" t="s">
        <v>242</v>
      </c>
    </row>
    <row r="210" spans="1:16" s="80" customFormat="1" ht="37.5">
      <c r="A210" s="22">
        <v>207</v>
      </c>
      <c r="B210" s="98" t="s">
        <v>241</v>
      </c>
      <c r="C210" s="47" t="s">
        <v>12</v>
      </c>
      <c r="D210" s="47">
        <v>5556.5</v>
      </c>
      <c r="E210" s="47">
        <v>4929202.42</v>
      </c>
      <c r="F210" s="40">
        <v>894000</v>
      </c>
      <c r="G210" s="40">
        <v>4035202.42</v>
      </c>
      <c r="H210" s="47">
        <v>5556.5</v>
      </c>
      <c r="I210" s="14" t="s">
        <v>242</v>
      </c>
      <c r="J210" s="14" t="s">
        <v>242</v>
      </c>
      <c r="K210" s="14" t="s">
        <v>242</v>
      </c>
      <c r="L210" s="14" t="s">
        <v>242</v>
      </c>
      <c r="M210" s="14" t="s">
        <v>242</v>
      </c>
      <c r="N210" s="14" t="s">
        <v>242</v>
      </c>
      <c r="O210" s="14" t="s">
        <v>242</v>
      </c>
      <c r="P210" s="14" t="s">
        <v>242</v>
      </c>
    </row>
    <row r="211" spans="1:16" s="80" customFormat="1" ht="18.75">
      <c r="A211" s="22">
        <v>208</v>
      </c>
      <c r="B211" s="106" t="s">
        <v>243</v>
      </c>
      <c r="C211" s="47" t="s">
        <v>12</v>
      </c>
      <c r="D211" s="40">
        <v>1300</v>
      </c>
      <c r="E211" s="40">
        <v>1127843.91</v>
      </c>
      <c r="F211" s="40">
        <v>521300.93999999994</v>
      </c>
      <c r="G211" s="40">
        <v>606542.97</v>
      </c>
      <c r="H211" s="40">
        <v>1300</v>
      </c>
      <c r="I211" s="14" t="s">
        <v>248</v>
      </c>
      <c r="J211" s="21"/>
      <c r="K211" s="40"/>
      <c r="L211" s="14"/>
      <c r="M211" s="14"/>
      <c r="N211" s="14"/>
      <c r="O211" s="14"/>
      <c r="P211" s="14" t="s">
        <v>249</v>
      </c>
    </row>
    <row r="212" spans="1:16" s="80" customFormat="1" ht="18.75">
      <c r="A212" s="22">
        <v>209</v>
      </c>
      <c r="B212" s="106" t="s">
        <v>244</v>
      </c>
      <c r="C212" s="47" t="s">
        <v>12</v>
      </c>
      <c r="D212" s="40">
        <v>920.16</v>
      </c>
      <c r="E212" s="40">
        <v>619856.83</v>
      </c>
      <c r="F212" s="40">
        <v>200253.12999999995</v>
      </c>
      <c r="G212" s="40">
        <v>419603.7</v>
      </c>
      <c r="H212" s="40">
        <v>920.16</v>
      </c>
      <c r="I212" s="14" t="s">
        <v>248</v>
      </c>
      <c r="J212" s="21"/>
      <c r="K212" s="40"/>
      <c r="L212" s="14"/>
      <c r="M212" s="14"/>
      <c r="N212" s="14"/>
      <c r="O212" s="14"/>
      <c r="P212" s="14" t="s">
        <v>249</v>
      </c>
    </row>
    <row r="213" spans="1:16" s="80" customFormat="1" ht="18.75">
      <c r="A213" s="22">
        <v>210</v>
      </c>
      <c r="B213" s="106" t="s">
        <v>245</v>
      </c>
      <c r="C213" s="47" t="s">
        <v>12</v>
      </c>
      <c r="D213" s="40">
        <v>1906</v>
      </c>
      <c r="E213" s="40">
        <v>1329492.52</v>
      </c>
      <c r="F213" s="40">
        <v>648742.88</v>
      </c>
      <c r="G213" s="40">
        <v>680749.64</v>
      </c>
      <c r="H213" s="40">
        <v>1906</v>
      </c>
      <c r="I213" s="14" t="s">
        <v>248</v>
      </c>
      <c r="J213" s="21"/>
      <c r="K213" s="40"/>
      <c r="L213" s="14"/>
      <c r="M213" s="14"/>
      <c r="N213" s="14"/>
      <c r="O213" s="14"/>
      <c r="P213" s="14" t="s">
        <v>249</v>
      </c>
    </row>
    <row r="214" spans="1:16" s="80" customFormat="1" ht="18.75">
      <c r="A214" s="22">
        <v>211</v>
      </c>
      <c r="B214" s="106" t="s">
        <v>246</v>
      </c>
      <c r="C214" s="47" t="s">
        <v>12</v>
      </c>
      <c r="D214" s="40">
        <v>1634.5</v>
      </c>
      <c r="E214" s="40">
        <v>1205034.76</v>
      </c>
      <c r="F214" s="40">
        <v>570085.5800000001</v>
      </c>
      <c r="G214" s="40">
        <v>634949.1799999999</v>
      </c>
      <c r="H214" s="40">
        <v>1634.5</v>
      </c>
      <c r="I214" s="14" t="s">
        <v>248</v>
      </c>
      <c r="J214" s="21"/>
      <c r="K214" s="40"/>
      <c r="L214" s="14"/>
      <c r="M214" s="14"/>
      <c r="N214" s="14"/>
      <c r="O214" s="14"/>
      <c r="P214" s="14" t="s">
        <v>249</v>
      </c>
    </row>
    <row r="215" spans="1:16" s="80" customFormat="1" ht="18.75">
      <c r="A215" s="22">
        <v>212</v>
      </c>
      <c r="B215" s="106" t="s">
        <v>247</v>
      </c>
      <c r="C215" s="47" t="s">
        <v>12</v>
      </c>
      <c r="D215" s="40">
        <v>2202</v>
      </c>
      <c r="E215" s="40">
        <v>1609357.38</v>
      </c>
      <c r="F215" s="40">
        <v>825617.4699999999</v>
      </c>
      <c r="G215" s="40">
        <v>783739.91</v>
      </c>
      <c r="H215" s="40">
        <v>2202</v>
      </c>
      <c r="I215" s="14" t="s">
        <v>248</v>
      </c>
      <c r="J215" s="21"/>
      <c r="K215" s="40"/>
      <c r="L215" s="14"/>
      <c r="M215" s="14"/>
      <c r="N215" s="14"/>
      <c r="O215" s="14"/>
      <c r="P215" s="14" t="s">
        <v>249</v>
      </c>
    </row>
    <row r="216" spans="1:16" s="80" customFormat="1" ht="37.5">
      <c r="A216" s="22">
        <v>213</v>
      </c>
      <c r="B216" s="93" t="s">
        <v>250</v>
      </c>
      <c r="C216" s="47" t="s">
        <v>251</v>
      </c>
      <c r="D216" s="47">
        <v>1000</v>
      </c>
      <c r="E216" s="47">
        <v>766581.93</v>
      </c>
      <c r="F216" s="40">
        <v>590268.0900000001</v>
      </c>
      <c r="G216" s="40">
        <v>176313.84</v>
      </c>
      <c r="H216" s="47">
        <v>1000</v>
      </c>
      <c r="I216" s="14" t="s">
        <v>248</v>
      </c>
      <c r="J216" s="14"/>
      <c r="K216" s="14"/>
      <c r="L216" s="14"/>
      <c r="M216" s="41">
        <f>E216-N216</f>
        <v>590268.0900000001</v>
      </c>
      <c r="N216" s="42">
        <f>ROUND(E216*0.23,2)</f>
        <v>176313.84</v>
      </c>
      <c r="O216" s="14"/>
      <c r="P216" s="14" t="s">
        <v>252</v>
      </c>
    </row>
    <row r="217" spans="1:16" s="80" customFormat="1" ht="18.75">
      <c r="A217" s="22">
        <v>214</v>
      </c>
      <c r="B217" s="93" t="s">
        <v>253</v>
      </c>
      <c r="C217" s="47" t="s">
        <v>12</v>
      </c>
      <c r="D217" s="47">
        <v>3508</v>
      </c>
      <c r="E217" s="47">
        <v>2764281.76</v>
      </c>
      <c r="F217" s="40">
        <f>E217*0.7</f>
        <v>1934997.2319999996</v>
      </c>
      <c r="G217" s="40">
        <f>E217*0.3</f>
        <v>829284.5279999999</v>
      </c>
      <c r="H217" s="47">
        <v>3508</v>
      </c>
      <c r="I217" s="14" t="s">
        <v>248</v>
      </c>
      <c r="J217" s="14"/>
      <c r="K217" s="14"/>
      <c r="L217" s="14"/>
      <c r="M217" s="14"/>
      <c r="N217" s="14"/>
      <c r="O217" s="14"/>
      <c r="P217" s="14" t="s">
        <v>255</v>
      </c>
    </row>
    <row r="218" spans="1:16" s="80" customFormat="1" ht="18.75">
      <c r="A218" s="22">
        <v>215</v>
      </c>
      <c r="B218" s="93" t="s">
        <v>254</v>
      </c>
      <c r="C218" s="47" t="s">
        <v>12</v>
      </c>
      <c r="D218" s="47">
        <v>2950</v>
      </c>
      <c r="E218" s="47">
        <v>2316459.19</v>
      </c>
      <c r="F218" s="40">
        <f>E218*0.7</f>
        <v>1621521.433</v>
      </c>
      <c r="G218" s="40">
        <f>E218*0.3</f>
        <v>694937.757</v>
      </c>
      <c r="H218" s="47">
        <v>2950</v>
      </c>
      <c r="I218" s="14" t="s">
        <v>248</v>
      </c>
      <c r="J218" s="14"/>
      <c r="K218" s="14"/>
      <c r="L218" s="14"/>
      <c r="M218" s="14"/>
      <c r="N218" s="14"/>
      <c r="O218" s="14"/>
      <c r="P218" s="14" t="s">
        <v>255</v>
      </c>
    </row>
    <row r="219" spans="1:16" s="80" customFormat="1" ht="18.75">
      <c r="A219" s="22">
        <v>216</v>
      </c>
      <c r="B219" s="106" t="s">
        <v>256</v>
      </c>
      <c r="C219" s="47" t="s">
        <v>12</v>
      </c>
      <c r="D219" s="40">
        <v>10115</v>
      </c>
      <c r="E219" s="40">
        <v>6802232.52</v>
      </c>
      <c r="F219" s="40">
        <f>E219-G219</f>
        <v>4210581.93</v>
      </c>
      <c r="G219" s="40">
        <f>ROUND(E219*0.381,2)</f>
        <v>2591650.59</v>
      </c>
      <c r="H219" s="40">
        <v>10115</v>
      </c>
      <c r="I219" s="14" t="s">
        <v>248</v>
      </c>
      <c r="J219" s="14"/>
      <c r="K219" s="14"/>
      <c r="L219" s="14"/>
      <c r="M219" s="14"/>
      <c r="N219" s="14"/>
      <c r="O219" s="14"/>
      <c r="P219" s="14" t="s">
        <v>257</v>
      </c>
    </row>
    <row r="220" spans="1:16" s="80" customFormat="1" ht="18.75">
      <c r="A220" s="22">
        <v>217</v>
      </c>
      <c r="B220" s="93" t="s">
        <v>258</v>
      </c>
      <c r="C220" s="51" t="s">
        <v>12</v>
      </c>
      <c r="D220" s="54">
        <v>735</v>
      </c>
      <c r="E220" s="54">
        <v>624803.52</v>
      </c>
      <c r="F220" s="39">
        <f>E220-G220</f>
        <v>409871.11</v>
      </c>
      <c r="G220" s="39">
        <f>ROUND(E220*0.344,2)</f>
        <v>214932.41</v>
      </c>
      <c r="H220" s="47">
        <v>735</v>
      </c>
      <c r="I220" s="14" t="s">
        <v>248</v>
      </c>
      <c r="J220" s="14"/>
      <c r="K220" s="14"/>
      <c r="L220" s="14"/>
      <c r="M220" s="14"/>
      <c r="N220" s="14"/>
      <c r="O220" s="14"/>
      <c r="P220" s="14" t="s">
        <v>260</v>
      </c>
    </row>
    <row r="221" spans="1:16" s="80" customFormat="1" ht="18.75">
      <c r="A221" s="22">
        <v>218</v>
      </c>
      <c r="B221" s="93" t="s">
        <v>259</v>
      </c>
      <c r="C221" s="51" t="s">
        <v>12</v>
      </c>
      <c r="D221" s="54">
        <v>1640</v>
      </c>
      <c r="E221" s="54">
        <v>1299650.44</v>
      </c>
      <c r="F221" s="39">
        <f>E221-G221</f>
        <v>852570.69</v>
      </c>
      <c r="G221" s="39">
        <f>ROUND(E221*0.344,2)</f>
        <v>447079.75</v>
      </c>
      <c r="H221" s="47">
        <v>1640</v>
      </c>
      <c r="I221" s="14" t="s">
        <v>248</v>
      </c>
      <c r="J221" s="14"/>
      <c r="K221" s="14"/>
      <c r="L221" s="14"/>
      <c r="M221" s="14"/>
      <c r="N221" s="14"/>
      <c r="O221" s="14"/>
      <c r="P221" s="14" t="s">
        <v>260</v>
      </c>
    </row>
    <row r="222" spans="1:16" s="80" customFormat="1" ht="18.75">
      <c r="A222" s="22">
        <v>219</v>
      </c>
      <c r="B222" s="93" t="s">
        <v>210</v>
      </c>
      <c r="C222" s="51" t="s">
        <v>12</v>
      </c>
      <c r="D222" s="54">
        <v>1000</v>
      </c>
      <c r="E222" s="54">
        <v>834888.52</v>
      </c>
      <c r="F222" s="39">
        <f>E222-G222</f>
        <v>547686.87</v>
      </c>
      <c r="G222" s="39">
        <f>ROUND(E222*0.344,2)</f>
        <v>287201.65</v>
      </c>
      <c r="H222" s="47">
        <v>1000</v>
      </c>
      <c r="I222" s="14" t="s">
        <v>248</v>
      </c>
      <c r="J222" s="14"/>
      <c r="K222" s="14"/>
      <c r="L222" s="14"/>
      <c r="M222" s="14"/>
      <c r="N222" s="14"/>
      <c r="O222" s="14"/>
      <c r="P222" s="14" t="s">
        <v>260</v>
      </c>
    </row>
    <row r="223" spans="1:16" s="80" customFormat="1" ht="18.75">
      <c r="A223" s="22">
        <v>220</v>
      </c>
      <c r="B223" s="107" t="s">
        <v>261</v>
      </c>
      <c r="C223" s="47" t="s">
        <v>12</v>
      </c>
      <c r="D223" s="8">
        <v>5000</v>
      </c>
      <c r="E223" s="9">
        <v>1401629.13</v>
      </c>
      <c r="F223" s="9">
        <f>ROUND(E223*0.776,2)</f>
        <v>1087664.2</v>
      </c>
      <c r="G223" s="40">
        <f>ROUND(E223*0.224,2)</f>
        <v>313964.93</v>
      </c>
      <c r="H223" s="10">
        <v>5000</v>
      </c>
      <c r="I223" s="14" t="s">
        <v>274</v>
      </c>
      <c r="J223" s="14" t="s">
        <v>274</v>
      </c>
      <c r="K223" s="14" t="s">
        <v>274</v>
      </c>
      <c r="L223" s="14" t="s">
        <v>274</v>
      </c>
      <c r="M223" s="14" t="s">
        <v>274</v>
      </c>
      <c r="N223" s="14" t="s">
        <v>274</v>
      </c>
      <c r="O223" s="14" t="s">
        <v>274</v>
      </c>
      <c r="P223" s="14" t="s">
        <v>274</v>
      </c>
    </row>
    <row r="224" spans="1:16" s="80" customFormat="1" ht="18.75">
      <c r="A224" s="22">
        <v>221</v>
      </c>
      <c r="B224" s="107" t="s">
        <v>262</v>
      </c>
      <c r="C224" s="47" t="s">
        <v>12</v>
      </c>
      <c r="D224" s="8">
        <v>8000</v>
      </c>
      <c r="E224" s="9">
        <v>2352807.57</v>
      </c>
      <c r="F224" s="9">
        <f aca="true" t="shared" si="24" ref="F224:F235">ROUND(E224*0.776,2)</f>
        <v>1825778.67</v>
      </c>
      <c r="G224" s="40">
        <f aca="true" t="shared" si="25" ref="G224:G235">ROUND(E224*0.224,2)</f>
        <v>527028.9</v>
      </c>
      <c r="H224" s="10">
        <v>8000</v>
      </c>
      <c r="I224" s="14" t="s">
        <v>274</v>
      </c>
      <c r="J224" s="14" t="s">
        <v>274</v>
      </c>
      <c r="K224" s="14" t="s">
        <v>274</v>
      </c>
      <c r="L224" s="14" t="s">
        <v>274</v>
      </c>
      <c r="M224" s="14" t="s">
        <v>274</v>
      </c>
      <c r="N224" s="14" t="s">
        <v>274</v>
      </c>
      <c r="O224" s="14" t="s">
        <v>274</v>
      </c>
      <c r="P224" s="14" t="s">
        <v>274</v>
      </c>
    </row>
    <row r="225" spans="1:16" s="80" customFormat="1" ht="18.75">
      <c r="A225" s="22">
        <v>222</v>
      </c>
      <c r="B225" s="107" t="s">
        <v>263</v>
      </c>
      <c r="C225" s="47" t="s">
        <v>12</v>
      </c>
      <c r="D225" s="8">
        <v>6050</v>
      </c>
      <c r="E225" s="9">
        <v>4128779.3</v>
      </c>
      <c r="F225" s="9">
        <f t="shared" si="24"/>
        <v>3203932.74</v>
      </c>
      <c r="G225" s="40">
        <f t="shared" si="25"/>
        <v>924846.56</v>
      </c>
      <c r="H225" s="10">
        <v>6050</v>
      </c>
      <c r="I225" s="14" t="s">
        <v>274</v>
      </c>
      <c r="J225" s="14" t="s">
        <v>274</v>
      </c>
      <c r="K225" s="14" t="s">
        <v>274</v>
      </c>
      <c r="L225" s="14" t="s">
        <v>274</v>
      </c>
      <c r="M225" s="14" t="s">
        <v>274</v>
      </c>
      <c r="N225" s="14" t="s">
        <v>274</v>
      </c>
      <c r="O225" s="14" t="s">
        <v>274</v>
      </c>
      <c r="P225" s="14" t="s">
        <v>274</v>
      </c>
    </row>
    <row r="226" spans="1:16" s="80" customFormat="1" ht="37.5">
      <c r="A226" s="22">
        <v>223</v>
      </c>
      <c r="B226" s="107" t="s">
        <v>264</v>
      </c>
      <c r="C226" s="47" t="s">
        <v>12</v>
      </c>
      <c r="D226" s="8">
        <v>3600</v>
      </c>
      <c r="E226" s="9">
        <v>1058763.4</v>
      </c>
      <c r="F226" s="9">
        <f t="shared" si="24"/>
        <v>821600.4</v>
      </c>
      <c r="G226" s="40">
        <f t="shared" si="25"/>
        <v>237163</v>
      </c>
      <c r="H226" s="10">
        <v>3600</v>
      </c>
      <c r="I226" s="14" t="s">
        <v>274</v>
      </c>
      <c r="J226" s="14" t="s">
        <v>274</v>
      </c>
      <c r="K226" s="14" t="s">
        <v>274</v>
      </c>
      <c r="L226" s="14" t="s">
        <v>274</v>
      </c>
      <c r="M226" s="14" t="s">
        <v>274</v>
      </c>
      <c r="N226" s="14" t="s">
        <v>274</v>
      </c>
      <c r="O226" s="14" t="s">
        <v>274</v>
      </c>
      <c r="P226" s="14" t="s">
        <v>274</v>
      </c>
    </row>
    <row r="227" spans="1:16" s="80" customFormat="1" ht="18.75">
      <c r="A227" s="22">
        <v>224</v>
      </c>
      <c r="B227" s="107" t="s">
        <v>265</v>
      </c>
      <c r="C227" s="47" t="s">
        <v>12</v>
      </c>
      <c r="D227" s="8">
        <v>9200</v>
      </c>
      <c r="E227" s="9">
        <v>2072073.09</v>
      </c>
      <c r="F227" s="9">
        <f t="shared" si="24"/>
        <v>1607928.72</v>
      </c>
      <c r="G227" s="40">
        <f t="shared" si="25"/>
        <v>464144.37</v>
      </c>
      <c r="H227" s="10">
        <v>9200</v>
      </c>
      <c r="I227" s="14" t="s">
        <v>274</v>
      </c>
      <c r="J227" s="14" t="s">
        <v>274</v>
      </c>
      <c r="K227" s="14" t="s">
        <v>274</v>
      </c>
      <c r="L227" s="14" t="s">
        <v>274</v>
      </c>
      <c r="M227" s="14" t="s">
        <v>274</v>
      </c>
      <c r="N227" s="14" t="s">
        <v>274</v>
      </c>
      <c r="O227" s="14" t="s">
        <v>274</v>
      </c>
      <c r="P227" s="14" t="s">
        <v>274</v>
      </c>
    </row>
    <row r="228" spans="1:16" s="80" customFormat="1" ht="18.75">
      <c r="A228" s="22">
        <v>225</v>
      </c>
      <c r="B228" s="107" t="s">
        <v>266</v>
      </c>
      <c r="C228" s="47" t="s">
        <v>12</v>
      </c>
      <c r="D228" s="8">
        <v>1500</v>
      </c>
      <c r="E228" s="9">
        <v>987640.52</v>
      </c>
      <c r="F228" s="9">
        <f t="shared" si="24"/>
        <v>766409.04</v>
      </c>
      <c r="G228" s="40">
        <f t="shared" si="25"/>
        <v>221231.48</v>
      </c>
      <c r="H228" s="10">
        <v>1500</v>
      </c>
      <c r="I228" s="14" t="s">
        <v>274</v>
      </c>
      <c r="J228" s="14" t="s">
        <v>274</v>
      </c>
      <c r="K228" s="14" t="s">
        <v>274</v>
      </c>
      <c r="L228" s="14" t="s">
        <v>274</v>
      </c>
      <c r="M228" s="14" t="s">
        <v>274</v>
      </c>
      <c r="N228" s="14" t="s">
        <v>274</v>
      </c>
      <c r="O228" s="14" t="s">
        <v>274</v>
      </c>
      <c r="P228" s="14" t="s">
        <v>274</v>
      </c>
    </row>
    <row r="229" spans="1:16" s="80" customFormat="1" ht="37.5">
      <c r="A229" s="22">
        <v>226</v>
      </c>
      <c r="B229" s="107" t="s">
        <v>267</v>
      </c>
      <c r="C229" s="47" t="s">
        <v>12</v>
      </c>
      <c r="D229" s="8">
        <v>3600</v>
      </c>
      <c r="E229" s="9">
        <v>810811.21</v>
      </c>
      <c r="F229" s="9">
        <f t="shared" si="24"/>
        <v>629189.5</v>
      </c>
      <c r="G229" s="40">
        <f t="shared" si="25"/>
        <v>181621.71</v>
      </c>
      <c r="H229" s="10">
        <v>3600</v>
      </c>
      <c r="I229" s="14" t="s">
        <v>274</v>
      </c>
      <c r="J229" s="14" t="s">
        <v>274</v>
      </c>
      <c r="K229" s="14" t="s">
        <v>274</v>
      </c>
      <c r="L229" s="14" t="s">
        <v>274</v>
      </c>
      <c r="M229" s="14" t="s">
        <v>274</v>
      </c>
      <c r="N229" s="14" t="s">
        <v>274</v>
      </c>
      <c r="O229" s="14" t="s">
        <v>274</v>
      </c>
      <c r="P229" s="14" t="s">
        <v>274</v>
      </c>
    </row>
    <row r="230" spans="1:16" s="80" customFormat="1" ht="37.5">
      <c r="A230" s="22">
        <v>227</v>
      </c>
      <c r="B230" s="107" t="s">
        <v>268</v>
      </c>
      <c r="C230" s="47" t="s">
        <v>12</v>
      </c>
      <c r="D230" s="8">
        <v>4750</v>
      </c>
      <c r="E230" s="9">
        <v>1069820.32</v>
      </c>
      <c r="F230" s="9">
        <f t="shared" si="24"/>
        <v>830180.57</v>
      </c>
      <c r="G230" s="40">
        <f t="shared" si="25"/>
        <v>239639.75</v>
      </c>
      <c r="H230" s="10">
        <v>4750</v>
      </c>
      <c r="I230" s="14" t="s">
        <v>274</v>
      </c>
      <c r="J230" s="14" t="s">
        <v>274</v>
      </c>
      <c r="K230" s="14" t="s">
        <v>274</v>
      </c>
      <c r="L230" s="14" t="s">
        <v>274</v>
      </c>
      <c r="M230" s="14" t="s">
        <v>274</v>
      </c>
      <c r="N230" s="14" t="s">
        <v>274</v>
      </c>
      <c r="O230" s="14" t="s">
        <v>274</v>
      </c>
      <c r="P230" s="14" t="s">
        <v>274</v>
      </c>
    </row>
    <row r="231" spans="1:16" s="80" customFormat="1" ht="37.5">
      <c r="A231" s="22">
        <v>228</v>
      </c>
      <c r="B231" s="107" t="s">
        <v>269</v>
      </c>
      <c r="C231" s="47" t="s">
        <v>12</v>
      </c>
      <c r="D231" s="8">
        <v>1600</v>
      </c>
      <c r="E231" s="9">
        <v>360360.52</v>
      </c>
      <c r="F231" s="9">
        <f t="shared" si="24"/>
        <v>279639.76</v>
      </c>
      <c r="G231" s="40">
        <f t="shared" si="25"/>
        <v>80720.76</v>
      </c>
      <c r="H231" s="10">
        <v>1600</v>
      </c>
      <c r="I231" s="14" t="s">
        <v>274</v>
      </c>
      <c r="J231" s="14" t="s">
        <v>274</v>
      </c>
      <c r="K231" s="14" t="s">
        <v>274</v>
      </c>
      <c r="L231" s="14" t="s">
        <v>274</v>
      </c>
      <c r="M231" s="14" t="s">
        <v>274</v>
      </c>
      <c r="N231" s="14" t="s">
        <v>274</v>
      </c>
      <c r="O231" s="14" t="s">
        <v>274</v>
      </c>
      <c r="P231" s="14" t="s">
        <v>274</v>
      </c>
    </row>
    <row r="232" spans="1:16" s="80" customFormat="1" ht="18.75">
      <c r="A232" s="22">
        <v>229</v>
      </c>
      <c r="B232" s="107" t="s">
        <v>270</v>
      </c>
      <c r="C232" s="47" t="s">
        <v>12</v>
      </c>
      <c r="D232" s="8">
        <v>5600</v>
      </c>
      <c r="E232" s="9">
        <v>1646965.29</v>
      </c>
      <c r="F232" s="9">
        <f t="shared" si="24"/>
        <v>1278045.07</v>
      </c>
      <c r="G232" s="40">
        <f t="shared" si="25"/>
        <v>368920.22</v>
      </c>
      <c r="H232" s="10">
        <v>5600</v>
      </c>
      <c r="I232" s="14" t="s">
        <v>274</v>
      </c>
      <c r="J232" s="14" t="s">
        <v>274</v>
      </c>
      <c r="K232" s="14" t="s">
        <v>274</v>
      </c>
      <c r="L232" s="14" t="s">
        <v>274</v>
      </c>
      <c r="M232" s="14" t="s">
        <v>274</v>
      </c>
      <c r="N232" s="14" t="s">
        <v>274</v>
      </c>
      <c r="O232" s="14" t="s">
        <v>274</v>
      </c>
      <c r="P232" s="14" t="s">
        <v>274</v>
      </c>
    </row>
    <row r="233" spans="1:16" s="80" customFormat="1" ht="18.75">
      <c r="A233" s="22">
        <v>230</v>
      </c>
      <c r="B233" s="107" t="s">
        <v>271</v>
      </c>
      <c r="C233" s="47" t="s">
        <v>12</v>
      </c>
      <c r="D233" s="8">
        <v>1600</v>
      </c>
      <c r="E233" s="9">
        <v>1096516.79</v>
      </c>
      <c r="F233" s="9">
        <f t="shared" si="24"/>
        <v>850897.03</v>
      </c>
      <c r="G233" s="40">
        <f t="shared" si="25"/>
        <v>245619.76</v>
      </c>
      <c r="H233" s="10">
        <v>1600</v>
      </c>
      <c r="I233" s="14" t="s">
        <v>274</v>
      </c>
      <c r="J233" s="14" t="s">
        <v>274</v>
      </c>
      <c r="K233" s="14" t="s">
        <v>274</v>
      </c>
      <c r="L233" s="14" t="s">
        <v>274</v>
      </c>
      <c r="M233" s="14" t="s">
        <v>274</v>
      </c>
      <c r="N233" s="14" t="s">
        <v>274</v>
      </c>
      <c r="O233" s="14" t="s">
        <v>274</v>
      </c>
      <c r="P233" s="14" t="s">
        <v>274</v>
      </c>
    </row>
    <row r="234" spans="1:16" s="80" customFormat="1" ht="18.75">
      <c r="A234" s="22">
        <v>231</v>
      </c>
      <c r="B234" s="107" t="s">
        <v>272</v>
      </c>
      <c r="C234" s="47" t="s">
        <v>12</v>
      </c>
      <c r="D234" s="8">
        <v>5886</v>
      </c>
      <c r="E234" s="9">
        <v>1686033.54</v>
      </c>
      <c r="F234" s="9">
        <f t="shared" si="24"/>
        <v>1308362.03</v>
      </c>
      <c r="G234" s="40">
        <f t="shared" si="25"/>
        <v>377671.51</v>
      </c>
      <c r="H234" s="10">
        <v>5886</v>
      </c>
      <c r="I234" s="14" t="s">
        <v>274</v>
      </c>
      <c r="J234" s="14" t="s">
        <v>274</v>
      </c>
      <c r="K234" s="14" t="s">
        <v>274</v>
      </c>
      <c r="L234" s="14" t="s">
        <v>274</v>
      </c>
      <c r="M234" s="14" t="s">
        <v>274</v>
      </c>
      <c r="N234" s="14" t="s">
        <v>274</v>
      </c>
      <c r="O234" s="14" t="s">
        <v>274</v>
      </c>
      <c r="P234" s="14" t="s">
        <v>274</v>
      </c>
    </row>
    <row r="235" spans="1:16" s="80" customFormat="1" ht="18.75">
      <c r="A235" s="22">
        <v>232</v>
      </c>
      <c r="B235" s="107" t="s">
        <v>273</v>
      </c>
      <c r="C235" s="47" t="s">
        <v>12</v>
      </c>
      <c r="D235" s="8">
        <v>4950</v>
      </c>
      <c r="E235" s="9">
        <v>1417918.1</v>
      </c>
      <c r="F235" s="9">
        <f t="shared" si="24"/>
        <v>1100304.45</v>
      </c>
      <c r="G235" s="40">
        <f t="shared" si="25"/>
        <v>317613.65</v>
      </c>
      <c r="H235" s="10">
        <v>4950</v>
      </c>
      <c r="I235" s="14" t="s">
        <v>274</v>
      </c>
      <c r="J235" s="14" t="s">
        <v>274</v>
      </c>
      <c r="K235" s="14" t="s">
        <v>274</v>
      </c>
      <c r="L235" s="14" t="s">
        <v>274</v>
      </c>
      <c r="M235" s="14" t="s">
        <v>274</v>
      </c>
      <c r="N235" s="14" t="s">
        <v>274</v>
      </c>
      <c r="O235" s="14" t="s">
        <v>274</v>
      </c>
      <c r="P235" s="14" t="s">
        <v>274</v>
      </c>
    </row>
    <row r="236" spans="1:16" s="80" customFormat="1" ht="18.75">
      <c r="A236" s="22">
        <v>233</v>
      </c>
      <c r="B236" s="108" t="s">
        <v>275</v>
      </c>
      <c r="C236" s="47" t="s">
        <v>12</v>
      </c>
      <c r="D236" s="8">
        <v>2125</v>
      </c>
      <c r="E236" s="11">
        <v>1424292.85</v>
      </c>
      <c r="F236" s="11">
        <f>E236*0.4632</f>
        <v>659732.4481200001</v>
      </c>
      <c r="G236" s="51">
        <f aca="true" t="shared" si="26" ref="G236:G242">E236*0.5368</f>
        <v>764560.4018800001</v>
      </c>
      <c r="H236" s="10">
        <v>2125</v>
      </c>
      <c r="I236" s="14" t="s">
        <v>274</v>
      </c>
      <c r="J236" s="14"/>
      <c r="K236" s="14"/>
      <c r="L236" s="14"/>
      <c r="M236" s="14"/>
      <c r="N236" s="14"/>
      <c r="O236" s="14"/>
      <c r="P236" s="14" t="s">
        <v>283</v>
      </c>
    </row>
    <row r="237" spans="1:16" s="80" customFormat="1" ht="18.75">
      <c r="A237" s="22">
        <v>234</v>
      </c>
      <c r="B237" s="108" t="s">
        <v>276</v>
      </c>
      <c r="C237" s="47" t="s">
        <v>12</v>
      </c>
      <c r="D237" s="8">
        <v>600.9</v>
      </c>
      <c r="E237" s="11">
        <v>402658.21</v>
      </c>
      <c r="F237" s="11">
        <f aca="true" t="shared" si="27" ref="F237:F242">E237*0.4632</f>
        <v>186511.282872</v>
      </c>
      <c r="G237" s="51">
        <f t="shared" si="26"/>
        <v>216146.92712800004</v>
      </c>
      <c r="H237" s="10">
        <v>600.9</v>
      </c>
      <c r="I237" s="14" t="s">
        <v>274</v>
      </c>
      <c r="J237" s="14"/>
      <c r="K237" s="14"/>
      <c r="L237" s="14"/>
      <c r="M237" s="14"/>
      <c r="N237" s="14"/>
      <c r="O237" s="14"/>
      <c r="P237" s="14" t="s">
        <v>283</v>
      </c>
    </row>
    <row r="238" spans="1:16" s="80" customFormat="1" ht="18.75">
      <c r="A238" s="22">
        <v>235</v>
      </c>
      <c r="B238" s="108" t="s">
        <v>277</v>
      </c>
      <c r="C238" s="47" t="s">
        <v>12</v>
      </c>
      <c r="D238" s="8">
        <v>470.4</v>
      </c>
      <c r="E238" s="11">
        <v>315165.42</v>
      </c>
      <c r="F238" s="11">
        <f t="shared" si="27"/>
        <v>145984.62254399998</v>
      </c>
      <c r="G238" s="51">
        <f t="shared" si="26"/>
        <v>169180.797456</v>
      </c>
      <c r="H238" s="10">
        <v>470.4</v>
      </c>
      <c r="I238" s="14" t="s">
        <v>274</v>
      </c>
      <c r="J238" s="14"/>
      <c r="K238" s="14"/>
      <c r="L238" s="14"/>
      <c r="M238" s="14"/>
      <c r="N238" s="14"/>
      <c r="O238" s="14"/>
      <c r="P238" s="14" t="s">
        <v>283</v>
      </c>
    </row>
    <row r="239" spans="1:16" s="80" customFormat="1" ht="18.75">
      <c r="A239" s="22">
        <v>236</v>
      </c>
      <c r="B239" s="108" t="s">
        <v>278</v>
      </c>
      <c r="C239" s="47" t="s">
        <v>12</v>
      </c>
      <c r="D239" s="8">
        <v>2064</v>
      </c>
      <c r="E239" s="11">
        <v>1408380.82</v>
      </c>
      <c r="F239" s="11">
        <f t="shared" si="27"/>
        <v>652361.995824</v>
      </c>
      <c r="G239" s="51">
        <f t="shared" si="26"/>
        <v>756018.8241760001</v>
      </c>
      <c r="H239" s="10">
        <v>2064</v>
      </c>
      <c r="I239" s="14" t="s">
        <v>274</v>
      </c>
      <c r="J239" s="14"/>
      <c r="K239" s="14"/>
      <c r="L239" s="14"/>
      <c r="M239" s="14"/>
      <c r="N239" s="14"/>
      <c r="O239" s="14"/>
      <c r="P239" s="14" t="s">
        <v>283</v>
      </c>
    </row>
    <row r="240" spans="1:16" s="80" customFormat="1" ht="18.75">
      <c r="A240" s="22">
        <v>237</v>
      </c>
      <c r="B240" s="108" t="s">
        <v>279</v>
      </c>
      <c r="C240" s="47" t="s">
        <v>12</v>
      </c>
      <c r="D240" s="8">
        <v>1348.8</v>
      </c>
      <c r="E240" s="11">
        <v>935279.89</v>
      </c>
      <c r="F240" s="11">
        <f t="shared" si="27"/>
        <v>433221.64504800003</v>
      </c>
      <c r="G240" s="51">
        <f t="shared" si="26"/>
        <v>502058.24495200004</v>
      </c>
      <c r="H240" s="10">
        <v>1348.8</v>
      </c>
      <c r="I240" s="14" t="s">
        <v>274</v>
      </c>
      <c r="J240" s="14"/>
      <c r="K240" s="14"/>
      <c r="L240" s="14"/>
      <c r="M240" s="14"/>
      <c r="N240" s="14"/>
      <c r="O240" s="14"/>
      <c r="P240" s="14" t="s">
        <v>283</v>
      </c>
    </row>
    <row r="241" spans="1:16" s="80" customFormat="1" ht="18.75">
      <c r="A241" s="22">
        <v>238</v>
      </c>
      <c r="B241" s="108" t="s">
        <v>280</v>
      </c>
      <c r="C241" s="47" t="s">
        <v>12</v>
      </c>
      <c r="D241" s="8">
        <v>3202</v>
      </c>
      <c r="E241" s="11">
        <v>2230386.91</v>
      </c>
      <c r="F241" s="11">
        <f t="shared" si="27"/>
        <v>1033115.2167120001</v>
      </c>
      <c r="G241" s="51">
        <f t="shared" si="26"/>
        <v>1197271.6932880003</v>
      </c>
      <c r="H241" s="10">
        <v>3202</v>
      </c>
      <c r="I241" s="14" t="s">
        <v>274</v>
      </c>
      <c r="J241" s="14"/>
      <c r="K241" s="14"/>
      <c r="L241" s="14"/>
      <c r="M241" s="14"/>
      <c r="N241" s="14"/>
      <c r="O241" s="14"/>
      <c r="P241" s="14" t="s">
        <v>283</v>
      </c>
    </row>
    <row r="242" spans="1:16" s="80" customFormat="1" ht="18.75">
      <c r="A242" s="22">
        <v>239</v>
      </c>
      <c r="B242" s="108" t="s">
        <v>281</v>
      </c>
      <c r="C242" s="47" t="s">
        <v>12</v>
      </c>
      <c r="D242" s="8">
        <v>1016.7</v>
      </c>
      <c r="E242" s="11">
        <v>675583.57</v>
      </c>
      <c r="F242" s="11">
        <f t="shared" si="27"/>
        <v>312930.309624</v>
      </c>
      <c r="G242" s="51">
        <f t="shared" si="26"/>
        <v>362653.260376</v>
      </c>
      <c r="H242" s="10">
        <v>1016.7</v>
      </c>
      <c r="I242" s="14" t="s">
        <v>274</v>
      </c>
      <c r="J242" s="14"/>
      <c r="K242" s="14"/>
      <c r="L242" s="14"/>
      <c r="M242" s="14"/>
      <c r="N242" s="14"/>
      <c r="O242" s="14"/>
      <c r="P242" s="14" t="s">
        <v>283</v>
      </c>
    </row>
    <row r="243" spans="1:16" s="80" customFormat="1" ht="37.5">
      <c r="A243" s="22">
        <v>240</v>
      </c>
      <c r="B243" s="108" t="s">
        <v>282</v>
      </c>
      <c r="C243" s="47" t="s">
        <v>12</v>
      </c>
      <c r="D243" s="8">
        <v>480.4</v>
      </c>
      <c r="E243" s="11">
        <v>346007.2</v>
      </c>
      <c r="F243" s="11">
        <f>E243*0.4522+3427.75+250.27</f>
        <v>160142.47584</v>
      </c>
      <c r="G243" s="51">
        <f>E243-F243</f>
        <v>185864.72416</v>
      </c>
      <c r="H243" s="10">
        <v>480.4</v>
      </c>
      <c r="I243" s="14" t="s">
        <v>274</v>
      </c>
      <c r="J243" s="14"/>
      <c r="K243" s="14"/>
      <c r="L243" s="14"/>
      <c r="M243" s="14"/>
      <c r="N243" s="14"/>
      <c r="O243" s="14"/>
      <c r="P243" s="14" t="s">
        <v>283</v>
      </c>
    </row>
    <row r="244" spans="1:16" s="80" customFormat="1" ht="18.75">
      <c r="A244" s="22">
        <v>241</v>
      </c>
      <c r="B244" s="93" t="s">
        <v>284</v>
      </c>
      <c r="C244" s="47" t="s">
        <v>12</v>
      </c>
      <c r="D244" s="47">
        <v>2540</v>
      </c>
      <c r="E244" s="47">
        <v>1819670.81</v>
      </c>
      <c r="F244" s="40">
        <f>E244-G244</f>
        <v>1298578.835</v>
      </c>
      <c r="G244" s="40">
        <v>521091.9750000002</v>
      </c>
      <c r="H244" s="47">
        <v>2540</v>
      </c>
      <c r="I244" s="14" t="s">
        <v>286</v>
      </c>
      <c r="J244" s="14"/>
      <c r="K244" s="14"/>
      <c r="L244" s="14"/>
      <c r="M244" s="40"/>
      <c r="N244" s="14"/>
      <c r="O244" s="41"/>
      <c r="P244" s="14" t="s">
        <v>287</v>
      </c>
    </row>
    <row r="245" spans="1:16" s="80" customFormat="1" ht="18.75">
      <c r="A245" s="22">
        <v>242</v>
      </c>
      <c r="B245" s="93" t="s">
        <v>285</v>
      </c>
      <c r="C245" s="47" t="s">
        <v>12</v>
      </c>
      <c r="D245" s="47">
        <v>1737</v>
      </c>
      <c r="E245" s="47">
        <v>1178359.78</v>
      </c>
      <c r="F245" s="40">
        <f>E245-G245</f>
        <v>771421.1649999998</v>
      </c>
      <c r="G245" s="40">
        <v>406938.6150000002</v>
      </c>
      <c r="H245" s="47">
        <v>1737</v>
      </c>
      <c r="I245" s="14" t="s">
        <v>286</v>
      </c>
      <c r="J245" s="14"/>
      <c r="K245" s="14"/>
      <c r="L245" s="14"/>
      <c r="M245" s="40"/>
      <c r="N245" s="14"/>
      <c r="O245" s="41"/>
      <c r="P245" s="14" t="s">
        <v>287</v>
      </c>
    </row>
    <row r="246" spans="1:16" s="80" customFormat="1" ht="18.75">
      <c r="A246" s="22">
        <v>243</v>
      </c>
      <c r="B246" s="97" t="s">
        <v>288</v>
      </c>
      <c r="C246" s="47" t="s">
        <v>12</v>
      </c>
      <c r="D246" s="51">
        <v>5040</v>
      </c>
      <c r="E246" s="51">
        <v>7325956.08</v>
      </c>
      <c r="F246" s="51">
        <f>E246-G246</f>
        <v>5054909.7</v>
      </c>
      <c r="G246" s="51">
        <f>ROUND(E246*0.31,2)</f>
        <v>2271046.38</v>
      </c>
      <c r="H246" s="51">
        <v>5040</v>
      </c>
      <c r="I246" s="14" t="s">
        <v>286</v>
      </c>
      <c r="J246" s="14"/>
      <c r="K246" s="14"/>
      <c r="L246" s="14"/>
      <c r="M246" s="14"/>
      <c r="N246" s="14"/>
      <c r="O246" s="14"/>
      <c r="P246" s="14" t="s">
        <v>290</v>
      </c>
    </row>
    <row r="247" spans="1:16" s="80" customFormat="1" ht="18.75">
      <c r="A247" s="22">
        <v>244</v>
      </c>
      <c r="B247" s="97" t="s">
        <v>289</v>
      </c>
      <c r="C247" s="47" t="s">
        <v>12</v>
      </c>
      <c r="D247" s="51">
        <v>4495</v>
      </c>
      <c r="E247" s="51">
        <v>2424301.66</v>
      </c>
      <c r="F247" s="51">
        <f>E247-G247</f>
        <v>1672768.1500000001</v>
      </c>
      <c r="G247" s="51">
        <f>ROUND(E247*0.31,2)</f>
        <v>751533.51</v>
      </c>
      <c r="H247" s="51">
        <v>4495</v>
      </c>
      <c r="I247" s="14" t="s">
        <v>286</v>
      </c>
      <c r="J247" s="14"/>
      <c r="K247" s="14"/>
      <c r="L247" s="14"/>
      <c r="M247" s="14"/>
      <c r="N247" s="14"/>
      <c r="O247" s="14"/>
      <c r="P247" s="14" t="s">
        <v>290</v>
      </c>
    </row>
    <row r="248" spans="1:16" s="80" customFormat="1" ht="18.75">
      <c r="A248" s="22">
        <v>245</v>
      </c>
      <c r="B248" s="97" t="s">
        <v>291</v>
      </c>
      <c r="C248" s="47" t="s">
        <v>12</v>
      </c>
      <c r="D248" s="51">
        <v>11500</v>
      </c>
      <c r="E248" s="38">
        <v>12407343.11</v>
      </c>
      <c r="F248" s="38">
        <v>7568442.08</v>
      </c>
      <c r="G248" s="38">
        <f>E248-F248</f>
        <v>4838901.029999999</v>
      </c>
      <c r="H248" s="51">
        <v>11500</v>
      </c>
      <c r="I248" s="14" t="s">
        <v>286</v>
      </c>
      <c r="J248" s="14"/>
      <c r="K248" s="14"/>
      <c r="L248" s="14"/>
      <c r="M248" s="14"/>
      <c r="N248" s="14"/>
      <c r="O248" s="14"/>
      <c r="P248" s="14" t="s">
        <v>295</v>
      </c>
    </row>
    <row r="249" spans="1:16" s="80" customFormat="1" ht="18.75">
      <c r="A249" s="22">
        <v>246</v>
      </c>
      <c r="B249" s="97" t="s">
        <v>292</v>
      </c>
      <c r="C249" s="47" t="s">
        <v>12</v>
      </c>
      <c r="D249" s="51">
        <v>6729</v>
      </c>
      <c r="E249" s="38">
        <v>5021073.12</v>
      </c>
      <c r="F249" s="38">
        <v>3062854.6</v>
      </c>
      <c r="G249" s="38">
        <f>E249-F249</f>
        <v>1958218.52</v>
      </c>
      <c r="H249" s="51">
        <v>6729</v>
      </c>
      <c r="I249" s="14" t="s">
        <v>286</v>
      </c>
      <c r="J249" s="14"/>
      <c r="K249" s="14"/>
      <c r="L249" s="14"/>
      <c r="M249" s="14"/>
      <c r="N249" s="14"/>
      <c r="O249" s="14"/>
      <c r="P249" s="14" t="s">
        <v>295</v>
      </c>
    </row>
    <row r="250" spans="1:16" s="80" customFormat="1" ht="18.75">
      <c r="A250" s="22">
        <v>247</v>
      </c>
      <c r="B250" s="97" t="s">
        <v>293</v>
      </c>
      <c r="C250" s="47" t="s">
        <v>12</v>
      </c>
      <c r="D250" s="51">
        <v>4214</v>
      </c>
      <c r="E250" s="38">
        <v>3592407.22</v>
      </c>
      <c r="F250" s="38">
        <v>2191368.4000000004</v>
      </c>
      <c r="G250" s="38">
        <f>E250-F250</f>
        <v>1401038.8199999998</v>
      </c>
      <c r="H250" s="51">
        <v>4214</v>
      </c>
      <c r="I250" s="14" t="s">
        <v>286</v>
      </c>
      <c r="J250" s="14"/>
      <c r="K250" s="14"/>
      <c r="L250" s="14"/>
      <c r="M250" s="14"/>
      <c r="N250" s="14"/>
      <c r="O250" s="14"/>
      <c r="P250" s="14" t="s">
        <v>295</v>
      </c>
    </row>
    <row r="251" spans="1:16" s="80" customFormat="1" ht="18.75">
      <c r="A251" s="22">
        <v>248</v>
      </c>
      <c r="B251" s="97" t="s">
        <v>294</v>
      </c>
      <c r="C251" s="47" t="s">
        <v>12</v>
      </c>
      <c r="D251" s="51">
        <v>9400</v>
      </c>
      <c r="E251" s="38">
        <v>5726778.55</v>
      </c>
      <c r="F251" s="38">
        <v>3493334.92</v>
      </c>
      <c r="G251" s="38">
        <f>E251-F251</f>
        <v>2233443.63</v>
      </c>
      <c r="H251" s="51">
        <v>9400</v>
      </c>
      <c r="I251" s="14" t="s">
        <v>286</v>
      </c>
      <c r="J251" s="14"/>
      <c r="K251" s="14"/>
      <c r="L251" s="14"/>
      <c r="M251" s="14"/>
      <c r="N251" s="14"/>
      <c r="O251" s="14"/>
      <c r="P251" s="14" t="s">
        <v>295</v>
      </c>
    </row>
    <row r="252" spans="1:16" s="80" customFormat="1" ht="18.75">
      <c r="A252" s="22">
        <v>249</v>
      </c>
      <c r="B252" s="109" t="s">
        <v>296</v>
      </c>
      <c r="C252" s="51" t="s">
        <v>12</v>
      </c>
      <c r="D252" s="29">
        <v>6490</v>
      </c>
      <c r="E252" s="11">
        <v>3320066.24</v>
      </c>
      <c r="F252" s="12">
        <f aca="true" t="shared" si="28" ref="F252:F257">E252-G252</f>
        <v>2533210.54</v>
      </c>
      <c r="G252" s="11">
        <f aca="true" t="shared" si="29" ref="G252:G257">ROUND(E252*0.237,2)</f>
        <v>786855.7</v>
      </c>
      <c r="H252" s="55">
        <v>6490</v>
      </c>
      <c r="I252" s="14" t="s">
        <v>286</v>
      </c>
      <c r="J252" s="14" t="s">
        <v>286</v>
      </c>
      <c r="K252" s="14" t="s">
        <v>286</v>
      </c>
      <c r="L252" s="14" t="s">
        <v>286</v>
      </c>
      <c r="M252" s="14" t="s">
        <v>286</v>
      </c>
      <c r="N252" s="14" t="s">
        <v>286</v>
      </c>
      <c r="O252" s="14" t="s">
        <v>286</v>
      </c>
      <c r="P252" s="14" t="s">
        <v>286</v>
      </c>
    </row>
    <row r="253" spans="1:16" s="80" customFormat="1" ht="18.75">
      <c r="A253" s="22">
        <v>250</v>
      </c>
      <c r="B253" s="109" t="s">
        <v>297</v>
      </c>
      <c r="C253" s="51" t="s">
        <v>12</v>
      </c>
      <c r="D253" s="29">
        <v>2500</v>
      </c>
      <c r="E253" s="11">
        <v>1578516.15</v>
      </c>
      <c r="F253" s="12">
        <f t="shared" si="28"/>
        <v>1204407.8199999998</v>
      </c>
      <c r="G253" s="11">
        <f t="shared" si="29"/>
        <v>374108.33</v>
      </c>
      <c r="H253" s="55">
        <v>2500</v>
      </c>
      <c r="I253" s="14" t="s">
        <v>286</v>
      </c>
      <c r="J253" s="14" t="s">
        <v>286</v>
      </c>
      <c r="K253" s="14" t="s">
        <v>286</v>
      </c>
      <c r="L253" s="14" t="s">
        <v>286</v>
      </c>
      <c r="M253" s="14" t="s">
        <v>286</v>
      </c>
      <c r="N253" s="14" t="s">
        <v>286</v>
      </c>
      <c r="O253" s="14" t="s">
        <v>286</v>
      </c>
      <c r="P253" s="14" t="s">
        <v>286</v>
      </c>
    </row>
    <row r="254" spans="1:16" s="80" customFormat="1" ht="18.75">
      <c r="A254" s="22">
        <v>251</v>
      </c>
      <c r="B254" s="109" t="s">
        <v>298</v>
      </c>
      <c r="C254" s="51" t="s">
        <v>12</v>
      </c>
      <c r="D254" s="29">
        <v>726</v>
      </c>
      <c r="E254" s="11">
        <v>398218.8</v>
      </c>
      <c r="F254" s="12">
        <f t="shared" si="28"/>
        <v>303840.94</v>
      </c>
      <c r="G254" s="11">
        <f t="shared" si="29"/>
        <v>94377.86</v>
      </c>
      <c r="H254" s="55">
        <v>726</v>
      </c>
      <c r="I254" s="14" t="s">
        <v>286</v>
      </c>
      <c r="J254" s="14" t="s">
        <v>286</v>
      </c>
      <c r="K254" s="14" t="s">
        <v>286</v>
      </c>
      <c r="L254" s="14" t="s">
        <v>286</v>
      </c>
      <c r="M254" s="14" t="s">
        <v>286</v>
      </c>
      <c r="N254" s="14" t="s">
        <v>286</v>
      </c>
      <c r="O254" s="14" t="s">
        <v>286</v>
      </c>
      <c r="P254" s="14" t="s">
        <v>286</v>
      </c>
    </row>
    <row r="255" spans="1:16" s="80" customFormat="1" ht="18.75">
      <c r="A255" s="22">
        <v>252</v>
      </c>
      <c r="B255" s="109" t="s">
        <v>299</v>
      </c>
      <c r="C255" s="51" t="s">
        <v>12</v>
      </c>
      <c r="D255" s="29">
        <v>4950</v>
      </c>
      <c r="E255" s="11">
        <v>2867662.38</v>
      </c>
      <c r="F255" s="12">
        <f t="shared" si="28"/>
        <v>2188026.4</v>
      </c>
      <c r="G255" s="11">
        <f t="shared" si="29"/>
        <v>679635.98</v>
      </c>
      <c r="H255" s="55">
        <v>4950</v>
      </c>
      <c r="I255" s="14" t="s">
        <v>286</v>
      </c>
      <c r="J255" s="14" t="s">
        <v>286</v>
      </c>
      <c r="K255" s="14" t="s">
        <v>286</v>
      </c>
      <c r="L255" s="14" t="s">
        <v>286</v>
      </c>
      <c r="M255" s="14" t="s">
        <v>286</v>
      </c>
      <c r="N255" s="14" t="s">
        <v>286</v>
      </c>
      <c r="O255" s="14" t="s">
        <v>286</v>
      </c>
      <c r="P255" s="14" t="s">
        <v>286</v>
      </c>
    </row>
    <row r="256" spans="1:16" s="80" customFormat="1" ht="18.75">
      <c r="A256" s="22">
        <v>253</v>
      </c>
      <c r="B256" s="109" t="s">
        <v>300</v>
      </c>
      <c r="C256" s="51" t="s">
        <v>12</v>
      </c>
      <c r="D256" s="29">
        <v>4729</v>
      </c>
      <c r="E256" s="11">
        <v>3523681.61</v>
      </c>
      <c r="F256" s="12">
        <f t="shared" si="28"/>
        <v>2688569.07</v>
      </c>
      <c r="G256" s="11">
        <f t="shared" si="29"/>
        <v>835112.54</v>
      </c>
      <c r="H256" s="55">
        <v>4729</v>
      </c>
      <c r="I256" s="14" t="s">
        <v>286</v>
      </c>
      <c r="J256" s="14" t="s">
        <v>286</v>
      </c>
      <c r="K256" s="14" t="s">
        <v>286</v>
      </c>
      <c r="L256" s="14" t="s">
        <v>286</v>
      </c>
      <c r="M256" s="14" t="s">
        <v>286</v>
      </c>
      <c r="N256" s="14" t="s">
        <v>286</v>
      </c>
      <c r="O256" s="14" t="s">
        <v>286</v>
      </c>
      <c r="P256" s="14" t="s">
        <v>286</v>
      </c>
    </row>
    <row r="257" spans="1:16" s="80" customFormat="1" ht="18.75">
      <c r="A257" s="22">
        <v>254</v>
      </c>
      <c r="B257" s="109" t="s">
        <v>301</v>
      </c>
      <c r="C257" s="51" t="s">
        <v>12</v>
      </c>
      <c r="D257" s="29">
        <v>5900</v>
      </c>
      <c r="E257" s="11">
        <v>3400658.53</v>
      </c>
      <c r="F257" s="12">
        <f t="shared" si="28"/>
        <v>2594702.46</v>
      </c>
      <c r="G257" s="11">
        <f t="shared" si="29"/>
        <v>805956.07</v>
      </c>
      <c r="H257" s="55">
        <v>5900</v>
      </c>
      <c r="I257" s="14" t="s">
        <v>286</v>
      </c>
      <c r="J257" s="14" t="s">
        <v>286</v>
      </c>
      <c r="K257" s="14" t="s">
        <v>286</v>
      </c>
      <c r="L257" s="14" t="s">
        <v>286</v>
      </c>
      <c r="M257" s="14" t="s">
        <v>286</v>
      </c>
      <c r="N257" s="14" t="s">
        <v>286</v>
      </c>
      <c r="O257" s="14" t="s">
        <v>286</v>
      </c>
      <c r="P257" s="14" t="s">
        <v>286</v>
      </c>
    </row>
    <row r="258" spans="1:16" s="80" customFormat="1" ht="18.75">
      <c r="A258" s="22">
        <v>255</v>
      </c>
      <c r="B258" s="93" t="s">
        <v>302</v>
      </c>
      <c r="C258" s="47" t="s">
        <v>12</v>
      </c>
      <c r="D258" s="51">
        <v>10879.2</v>
      </c>
      <c r="E258" s="51">
        <v>9252386.42</v>
      </c>
      <c r="F258" s="51">
        <v>6485922.88</v>
      </c>
      <c r="G258" s="51">
        <v>2766463.54</v>
      </c>
      <c r="H258" s="51">
        <v>10879.2</v>
      </c>
      <c r="I258" s="21" t="s">
        <v>303</v>
      </c>
      <c r="J258" s="14"/>
      <c r="K258" s="14"/>
      <c r="L258" s="14"/>
      <c r="M258" s="14"/>
      <c r="N258" s="14"/>
      <c r="O258" s="14"/>
      <c r="P258" s="14" t="s">
        <v>304</v>
      </c>
    </row>
    <row r="259" spans="1:16" s="80" customFormat="1" ht="37.5">
      <c r="A259" s="22">
        <v>256</v>
      </c>
      <c r="B259" s="93" t="s">
        <v>305</v>
      </c>
      <c r="C259" s="47" t="s">
        <v>12</v>
      </c>
      <c r="D259" s="49">
        <v>2493</v>
      </c>
      <c r="E259" s="47">
        <v>1998179.69</v>
      </c>
      <c r="F259" s="47">
        <f aca="true" t="shared" si="30" ref="F259:F281">E259-G259</f>
        <v>1197708.91</v>
      </c>
      <c r="G259" s="40">
        <f>ROUND(E259*0.4006,2)</f>
        <v>800470.78</v>
      </c>
      <c r="H259" s="49">
        <v>2493</v>
      </c>
      <c r="I259" s="21" t="s">
        <v>303</v>
      </c>
      <c r="J259" s="21" t="s">
        <v>303</v>
      </c>
      <c r="K259" s="21" t="s">
        <v>303</v>
      </c>
      <c r="L259" s="21" t="s">
        <v>303</v>
      </c>
      <c r="M259" s="21" t="s">
        <v>303</v>
      </c>
      <c r="N259" s="21" t="s">
        <v>303</v>
      </c>
      <c r="O259" s="21" t="s">
        <v>303</v>
      </c>
      <c r="P259" s="21" t="s">
        <v>303</v>
      </c>
    </row>
    <row r="260" spans="1:16" s="80" customFormat="1" ht="56.25">
      <c r="A260" s="22">
        <v>257</v>
      </c>
      <c r="B260" s="93" t="s">
        <v>306</v>
      </c>
      <c r="C260" s="47" t="s">
        <v>12</v>
      </c>
      <c r="D260" s="49">
        <v>1650</v>
      </c>
      <c r="E260" s="47">
        <v>1246855.14</v>
      </c>
      <c r="F260" s="47">
        <f t="shared" si="30"/>
        <v>747364.97</v>
      </c>
      <c r="G260" s="40">
        <f aca="true" t="shared" si="31" ref="G260:G282">ROUND(E260*0.4006,2)</f>
        <v>499490.17</v>
      </c>
      <c r="H260" s="49">
        <v>1650</v>
      </c>
      <c r="I260" s="21" t="s">
        <v>303</v>
      </c>
      <c r="J260" s="21" t="s">
        <v>303</v>
      </c>
      <c r="K260" s="21" t="s">
        <v>303</v>
      </c>
      <c r="L260" s="21" t="s">
        <v>303</v>
      </c>
      <c r="M260" s="21" t="s">
        <v>303</v>
      </c>
      <c r="N260" s="21" t="s">
        <v>303</v>
      </c>
      <c r="O260" s="21" t="s">
        <v>303</v>
      </c>
      <c r="P260" s="21" t="s">
        <v>303</v>
      </c>
    </row>
    <row r="261" spans="1:16" s="80" customFormat="1" ht="37.5">
      <c r="A261" s="22">
        <v>258</v>
      </c>
      <c r="B261" s="93" t="s">
        <v>307</v>
      </c>
      <c r="C261" s="47" t="s">
        <v>12</v>
      </c>
      <c r="D261" s="49">
        <v>2000</v>
      </c>
      <c r="E261" s="47">
        <v>1561319.41</v>
      </c>
      <c r="F261" s="47">
        <f t="shared" si="30"/>
        <v>935854.8499999999</v>
      </c>
      <c r="G261" s="40">
        <f t="shared" si="31"/>
        <v>625464.56</v>
      </c>
      <c r="H261" s="49">
        <v>2000</v>
      </c>
      <c r="I261" s="21" t="s">
        <v>303</v>
      </c>
      <c r="J261" s="21" t="s">
        <v>303</v>
      </c>
      <c r="K261" s="21" t="s">
        <v>303</v>
      </c>
      <c r="L261" s="21" t="s">
        <v>303</v>
      </c>
      <c r="M261" s="21" t="s">
        <v>303</v>
      </c>
      <c r="N261" s="21" t="s">
        <v>303</v>
      </c>
      <c r="O261" s="21" t="s">
        <v>303</v>
      </c>
      <c r="P261" s="21" t="s">
        <v>303</v>
      </c>
    </row>
    <row r="262" spans="1:16" s="80" customFormat="1" ht="37.5">
      <c r="A262" s="22">
        <v>259</v>
      </c>
      <c r="B262" s="93" t="s">
        <v>308</v>
      </c>
      <c r="C262" s="47" t="s">
        <v>12</v>
      </c>
      <c r="D262" s="49">
        <v>600</v>
      </c>
      <c r="E262" s="47">
        <v>424316.08</v>
      </c>
      <c r="F262" s="47">
        <f t="shared" si="30"/>
        <v>254335.06000000003</v>
      </c>
      <c r="G262" s="40">
        <f t="shared" si="31"/>
        <v>169981.02</v>
      </c>
      <c r="H262" s="49">
        <v>600</v>
      </c>
      <c r="I262" s="21" t="s">
        <v>303</v>
      </c>
      <c r="J262" s="21" t="s">
        <v>303</v>
      </c>
      <c r="K262" s="21" t="s">
        <v>303</v>
      </c>
      <c r="L262" s="21" t="s">
        <v>303</v>
      </c>
      <c r="M262" s="21" t="s">
        <v>303</v>
      </c>
      <c r="N262" s="21" t="s">
        <v>303</v>
      </c>
      <c r="O262" s="21" t="s">
        <v>303</v>
      </c>
      <c r="P262" s="21" t="s">
        <v>303</v>
      </c>
    </row>
    <row r="263" spans="1:16" s="80" customFormat="1" ht="37.5">
      <c r="A263" s="22">
        <v>260</v>
      </c>
      <c r="B263" s="93" t="s">
        <v>309</v>
      </c>
      <c r="C263" s="47" t="s">
        <v>12</v>
      </c>
      <c r="D263" s="49">
        <v>8700</v>
      </c>
      <c r="E263" s="47">
        <v>6079164.03</v>
      </c>
      <c r="F263" s="47">
        <f t="shared" si="30"/>
        <v>3643850.9200000004</v>
      </c>
      <c r="G263" s="40">
        <f t="shared" si="31"/>
        <v>2435313.11</v>
      </c>
      <c r="H263" s="49">
        <v>8700</v>
      </c>
      <c r="I263" s="21" t="s">
        <v>303</v>
      </c>
      <c r="J263" s="21" t="s">
        <v>303</v>
      </c>
      <c r="K263" s="21" t="s">
        <v>303</v>
      </c>
      <c r="L263" s="21" t="s">
        <v>303</v>
      </c>
      <c r="M263" s="21" t="s">
        <v>303</v>
      </c>
      <c r="N263" s="21" t="s">
        <v>303</v>
      </c>
      <c r="O263" s="21" t="s">
        <v>303</v>
      </c>
      <c r="P263" s="21" t="s">
        <v>303</v>
      </c>
    </row>
    <row r="264" spans="1:16" s="80" customFormat="1" ht="37.5">
      <c r="A264" s="22">
        <v>261</v>
      </c>
      <c r="B264" s="93" t="s">
        <v>310</v>
      </c>
      <c r="C264" s="47" t="s">
        <v>12</v>
      </c>
      <c r="D264" s="49">
        <v>6600</v>
      </c>
      <c r="E264" s="47">
        <v>4691967.71</v>
      </c>
      <c r="F264" s="47">
        <f t="shared" si="30"/>
        <v>2812365.45</v>
      </c>
      <c r="G264" s="40">
        <f t="shared" si="31"/>
        <v>1879602.26</v>
      </c>
      <c r="H264" s="49">
        <v>6600</v>
      </c>
      <c r="I264" s="21" t="s">
        <v>303</v>
      </c>
      <c r="J264" s="21" t="s">
        <v>303</v>
      </c>
      <c r="K264" s="21" t="s">
        <v>303</v>
      </c>
      <c r="L264" s="21" t="s">
        <v>303</v>
      </c>
      <c r="M264" s="21" t="s">
        <v>303</v>
      </c>
      <c r="N264" s="21" t="s">
        <v>303</v>
      </c>
      <c r="O264" s="21" t="s">
        <v>303</v>
      </c>
      <c r="P264" s="21" t="s">
        <v>303</v>
      </c>
    </row>
    <row r="265" spans="1:16" s="80" customFormat="1" ht="18.75">
      <c r="A265" s="22">
        <v>262</v>
      </c>
      <c r="B265" s="93" t="s">
        <v>311</v>
      </c>
      <c r="C265" s="47" t="s">
        <v>12</v>
      </c>
      <c r="D265" s="49">
        <v>6300</v>
      </c>
      <c r="E265" s="47">
        <v>4765235.56</v>
      </c>
      <c r="F265" s="47">
        <f t="shared" si="30"/>
        <v>2856282.1899999995</v>
      </c>
      <c r="G265" s="40">
        <f t="shared" si="31"/>
        <v>1908953.37</v>
      </c>
      <c r="H265" s="49">
        <v>6300</v>
      </c>
      <c r="I265" s="21" t="s">
        <v>303</v>
      </c>
      <c r="J265" s="21" t="s">
        <v>303</v>
      </c>
      <c r="K265" s="21" t="s">
        <v>303</v>
      </c>
      <c r="L265" s="21" t="s">
        <v>303</v>
      </c>
      <c r="M265" s="21" t="s">
        <v>303</v>
      </c>
      <c r="N265" s="21" t="s">
        <v>303</v>
      </c>
      <c r="O265" s="21" t="s">
        <v>303</v>
      </c>
      <c r="P265" s="21" t="s">
        <v>303</v>
      </c>
    </row>
    <row r="266" spans="1:16" s="80" customFormat="1" ht="18.75">
      <c r="A266" s="22">
        <v>263</v>
      </c>
      <c r="B266" s="93" t="s">
        <v>312</v>
      </c>
      <c r="C266" s="47" t="s">
        <v>12</v>
      </c>
      <c r="D266" s="49">
        <v>2040</v>
      </c>
      <c r="E266" s="47">
        <v>1665634.89</v>
      </c>
      <c r="F266" s="47">
        <f t="shared" si="30"/>
        <v>998381.5499999999</v>
      </c>
      <c r="G266" s="40">
        <f t="shared" si="31"/>
        <v>667253.34</v>
      </c>
      <c r="H266" s="49">
        <v>2040</v>
      </c>
      <c r="I266" s="21" t="s">
        <v>303</v>
      </c>
      <c r="J266" s="21" t="s">
        <v>303</v>
      </c>
      <c r="K266" s="21" t="s">
        <v>303</v>
      </c>
      <c r="L266" s="21" t="s">
        <v>303</v>
      </c>
      <c r="M266" s="21" t="s">
        <v>303</v>
      </c>
      <c r="N266" s="21" t="s">
        <v>303</v>
      </c>
      <c r="O266" s="21" t="s">
        <v>303</v>
      </c>
      <c r="P266" s="21" t="s">
        <v>303</v>
      </c>
    </row>
    <row r="267" spans="1:16" s="80" customFormat="1" ht="18.75">
      <c r="A267" s="22">
        <v>264</v>
      </c>
      <c r="B267" s="93" t="s">
        <v>313</v>
      </c>
      <c r="C267" s="47" t="s">
        <v>12</v>
      </c>
      <c r="D267" s="49">
        <v>1760</v>
      </c>
      <c r="E267" s="47">
        <v>989999.27</v>
      </c>
      <c r="F267" s="47">
        <f t="shared" si="30"/>
        <v>593405.56</v>
      </c>
      <c r="G267" s="40">
        <f t="shared" si="31"/>
        <v>396593.71</v>
      </c>
      <c r="H267" s="49">
        <v>1760</v>
      </c>
      <c r="I267" s="21" t="s">
        <v>303</v>
      </c>
      <c r="J267" s="21" t="s">
        <v>303</v>
      </c>
      <c r="K267" s="21" t="s">
        <v>303</v>
      </c>
      <c r="L267" s="21" t="s">
        <v>303</v>
      </c>
      <c r="M267" s="21" t="s">
        <v>303</v>
      </c>
      <c r="N267" s="21" t="s">
        <v>303</v>
      </c>
      <c r="O267" s="21" t="s">
        <v>303</v>
      </c>
      <c r="P267" s="21" t="s">
        <v>303</v>
      </c>
    </row>
    <row r="268" spans="1:16" s="80" customFormat="1" ht="18.75">
      <c r="A268" s="22">
        <v>265</v>
      </c>
      <c r="B268" s="93" t="s">
        <v>314</v>
      </c>
      <c r="C268" s="47" t="s">
        <v>12</v>
      </c>
      <c r="D268" s="49">
        <v>4000</v>
      </c>
      <c r="E268" s="47">
        <v>2270452.79</v>
      </c>
      <c r="F268" s="47">
        <f t="shared" si="30"/>
        <v>1360909.4</v>
      </c>
      <c r="G268" s="40">
        <f t="shared" si="31"/>
        <v>909543.39</v>
      </c>
      <c r="H268" s="49">
        <v>4000</v>
      </c>
      <c r="I268" s="21" t="s">
        <v>303</v>
      </c>
      <c r="J268" s="21" t="s">
        <v>303</v>
      </c>
      <c r="K268" s="21" t="s">
        <v>303</v>
      </c>
      <c r="L268" s="21" t="s">
        <v>303</v>
      </c>
      <c r="M268" s="21" t="s">
        <v>303</v>
      </c>
      <c r="N268" s="21" t="s">
        <v>303</v>
      </c>
      <c r="O268" s="21" t="s">
        <v>303</v>
      </c>
      <c r="P268" s="21" t="s">
        <v>303</v>
      </c>
    </row>
    <row r="269" spans="1:16" s="80" customFormat="1" ht="18.75">
      <c r="A269" s="22">
        <v>266</v>
      </c>
      <c r="B269" s="93" t="s">
        <v>315</v>
      </c>
      <c r="C269" s="47" t="s">
        <v>12</v>
      </c>
      <c r="D269" s="49">
        <v>1400</v>
      </c>
      <c r="E269" s="47">
        <v>1004422.32</v>
      </c>
      <c r="F269" s="47">
        <f t="shared" si="30"/>
        <v>602050.74</v>
      </c>
      <c r="G269" s="40">
        <f t="shared" si="31"/>
        <v>402371.58</v>
      </c>
      <c r="H269" s="49">
        <v>1400</v>
      </c>
      <c r="I269" s="21" t="s">
        <v>303</v>
      </c>
      <c r="J269" s="21" t="s">
        <v>303</v>
      </c>
      <c r="K269" s="21" t="s">
        <v>303</v>
      </c>
      <c r="L269" s="21" t="s">
        <v>303</v>
      </c>
      <c r="M269" s="21" t="s">
        <v>303</v>
      </c>
      <c r="N269" s="21" t="s">
        <v>303</v>
      </c>
      <c r="O269" s="21" t="s">
        <v>303</v>
      </c>
      <c r="P269" s="21" t="s">
        <v>303</v>
      </c>
    </row>
    <row r="270" spans="1:16" s="80" customFormat="1" ht="37.5">
      <c r="A270" s="22">
        <v>267</v>
      </c>
      <c r="B270" s="93" t="s">
        <v>316</v>
      </c>
      <c r="C270" s="47" t="s">
        <v>12</v>
      </c>
      <c r="D270" s="49">
        <v>1500</v>
      </c>
      <c r="E270" s="47">
        <v>1090884.63</v>
      </c>
      <c r="F270" s="47">
        <f t="shared" si="30"/>
        <v>653876.2499999999</v>
      </c>
      <c r="G270" s="40">
        <f t="shared" si="31"/>
        <v>437008.38</v>
      </c>
      <c r="H270" s="49">
        <v>1500</v>
      </c>
      <c r="I270" s="21" t="s">
        <v>303</v>
      </c>
      <c r="J270" s="21" t="s">
        <v>303</v>
      </c>
      <c r="K270" s="21" t="s">
        <v>303</v>
      </c>
      <c r="L270" s="21" t="s">
        <v>303</v>
      </c>
      <c r="M270" s="21" t="s">
        <v>303</v>
      </c>
      <c r="N270" s="21" t="s">
        <v>303</v>
      </c>
      <c r="O270" s="21" t="s">
        <v>303</v>
      </c>
      <c r="P270" s="21" t="s">
        <v>303</v>
      </c>
    </row>
    <row r="271" spans="1:16" s="80" customFormat="1" ht="18.75">
      <c r="A271" s="22">
        <v>268</v>
      </c>
      <c r="B271" s="93" t="s">
        <v>317</v>
      </c>
      <c r="C271" s="47" t="s">
        <v>12</v>
      </c>
      <c r="D271" s="49">
        <v>990</v>
      </c>
      <c r="E271" s="47">
        <v>678564.48</v>
      </c>
      <c r="F271" s="47">
        <f t="shared" si="30"/>
        <v>406731.55</v>
      </c>
      <c r="G271" s="40">
        <f t="shared" si="31"/>
        <v>271832.93</v>
      </c>
      <c r="H271" s="49">
        <v>990</v>
      </c>
      <c r="I271" s="21" t="s">
        <v>303</v>
      </c>
      <c r="J271" s="21" t="s">
        <v>303</v>
      </c>
      <c r="K271" s="21" t="s">
        <v>303</v>
      </c>
      <c r="L271" s="21" t="s">
        <v>303</v>
      </c>
      <c r="M271" s="21" t="s">
        <v>303</v>
      </c>
      <c r="N271" s="21" t="s">
        <v>303</v>
      </c>
      <c r="O271" s="21" t="s">
        <v>303</v>
      </c>
      <c r="P271" s="21" t="s">
        <v>303</v>
      </c>
    </row>
    <row r="272" spans="1:16" s="80" customFormat="1" ht="37.5">
      <c r="A272" s="22">
        <v>269</v>
      </c>
      <c r="B272" s="93" t="s">
        <v>318</v>
      </c>
      <c r="C272" s="47" t="s">
        <v>12</v>
      </c>
      <c r="D272" s="49">
        <v>1140</v>
      </c>
      <c r="E272" s="47">
        <v>861931.08</v>
      </c>
      <c r="F272" s="47">
        <f t="shared" si="30"/>
        <v>516641.48999999993</v>
      </c>
      <c r="G272" s="40">
        <f t="shared" si="31"/>
        <v>345289.59</v>
      </c>
      <c r="H272" s="49">
        <v>1140</v>
      </c>
      <c r="I272" s="21" t="s">
        <v>303</v>
      </c>
      <c r="J272" s="21" t="s">
        <v>303</v>
      </c>
      <c r="K272" s="21" t="s">
        <v>303</v>
      </c>
      <c r="L272" s="21" t="s">
        <v>303</v>
      </c>
      <c r="M272" s="21" t="s">
        <v>303</v>
      </c>
      <c r="N272" s="21" t="s">
        <v>303</v>
      </c>
      <c r="O272" s="21" t="s">
        <v>303</v>
      </c>
      <c r="P272" s="21" t="s">
        <v>303</v>
      </c>
    </row>
    <row r="273" spans="1:16" s="80" customFormat="1" ht="18.75">
      <c r="A273" s="22">
        <v>270</v>
      </c>
      <c r="B273" s="93" t="s">
        <v>319</v>
      </c>
      <c r="C273" s="47" t="s">
        <v>12</v>
      </c>
      <c r="D273" s="49">
        <v>1720</v>
      </c>
      <c r="E273" s="47">
        <v>1220865.64</v>
      </c>
      <c r="F273" s="47">
        <f t="shared" si="30"/>
        <v>731786.8599999999</v>
      </c>
      <c r="G273" s="40">
        <f t="shared" si="31"/>
        <v>489078.78</v>
      </c>
      <c r="H273" s="49">
        <v>1720</v>
      </c>
      <c r="I273" s="21" t="s">
        <v>303</v>
      </c>
      <c r="J273" s="21" t="s">
        <v>303</v>
      </c>
      <c r="K273" s="21" t="s">
        <v>303</v>
      </c>
      <c r="L273" s="21" t="s">
        <v>303</v>
      </c>
      <c r="M273" s="21" t="s">
        <v>303</v>
      </c>
      <c r="N273" s="21" t="s">
        <v>303</v>
      </c>
      <c r="O273" s="21" t="s">
        <v>303</v>
      </c>
      <c r="P273" s="21" t="s">
        <v>303</v>
      </c>
    </row>
    <row r="274" spans="1:16" s="80" customFormat="1" ht="37.5">
      <c r="A274" s="22">
        <v>271</v>
      </c>
      <c r="B274" s="93" t="s">
        <v>320</v>
      </c>
      <c r="C274" s="47" t="s">
        <v>12</v>
      </c>
      <c r="D274" s="49">
        <v>2380</v>
      </c>
      <c r="E274" s="47">
        <v>1696574.71</v>
      </c>
      <c r="F274" s="47">
        <f t="shared" si="30"/>
        <v>1016926.88</v>
      </c>
      <c r="G274" s="40">
        <f t="shared" si="31"/>
        <v>679647.83</v>
      </c>
      <c r="H274" s="49">
        <v>2380</v>
      </c>
      <c r="I274" s="21" t="s">
        <v>303</v>
      </c>
      <c r="J274" s="21" t="s">
        <v>303</v>
      </c>
      <c r="K274" s="21" t="s">
        <v>303</v>
      </c>
      <c r="L274" s="21" t="s">
        <v>303</v>
      </c>
      <c r="M274" s="21" t="s">
        <v>303</v>
      </c>
      <c r="N274" s="21" t="s">
        <v>303</v>
      </c>
      <c r="O274" s="21" t="s">
        <v>303</v>
      </c>
      <c r="P274" s="21" t="s">
        <v>303</v>
      </c>
    </row>
    <row r="275" spans="1:16" s="80" customFormat="1" ht="37.5">
      <c r="A275" s="22">
        <v>272</v>
      </c>
      <c r="B275" s="93" t="s">
        <v>321</v>
      </c>
      <c r="C275" s="47" t="s">
        <v>12</v>
      </c>
      <c r="D275" s="49">
        <v>595</v>
      </c>
      <c r="E275" s="47">
        <v>424341.1</v>
      </c>
      <c r="F275" s="47">
        <f t="shared" si="30"/>
        <v>254350.05999999997</v>
      </c>
      <c r="G275" s="40">
        <f t="shared" si="31"/>
        <v>169991.04</v>
      </c>
      <c r="H275" s="49">
        <v>595</v>
      </c>
      <c r="I275" s="21" t="s">
        <v>303</v>
      </c>
      <c r="J275" s="21" t="s">
        <v>303</v>
      </c>
      <c r="K275" s="21" t="s">
        <v>303</v>
      </c>
      <c r="L275" s="21" t="s">
        <v>303</v>
      </c>
      <c r="M275" s="21" t="s">
        <v>303</v>
      </c>
      <c r="N275" s="21" t="s">
        <v>303</v>
      </c>
      <c r="O275" s="21" t="s">
        <v>303</v>
      </c>
      <c r="P275" s="21" t="s">
        <v>303</v>
      </c>
    </row>
    <row r="276" spans="1:16" s="80" customFormat="1" ht="18.75">
      <c r="A276" s="22">
        <v>273</v>
      </c>
      <c r="B276" s="93" t="s">
        <v>322</v>
      </c>
      <c r="C276" s="47" t="s">
        <v>12</v>
      </c>
      <c r="D276" s="49">
        <v>889</v>
      </c>
      <c r="E276" s="47">
        <v>634029.68</v>
      </c>
      <c r="F276" s="47">
        <f t="shared" si="30"/>
        <v>380037.39</v>
      </c>
      <c r="G276" s="40">
        <f t="shared" si="31"/>
        <v>253992.29</v>
      </c>
      <c r="H276" s="49">
        <v>889</v>
      </c>
      <c r="I276" s="21" t="s">
        <v>303</v>
      </c>
      <c r="J276" s="21" t="s">
        <v>303</v>
      </c>
      <c r="K276" s="21" t="s">
        <v>303</v>
      </c>
      <c r="L276" s="21" t="s">
        <v>303</v>
      </c>
      <c r="M276" s="21" t="s">
        <v>303</v>
      </c>
      <c r="N276" s="21" t="s">
        <v>303</v>
      </c>
      <c r="O276" s="21" t="s">
        <v>303</v>
      </c>
      <c r="P276" s="21" t="s">
        <v>303</v>
      </c>
    </row>
    <row r="277" spans="1:16" s="80" customFormat="1" ht="37.5">
      <c r="A277" s="22">
        <v>274</v>
      </c>
      <c r="B277" s="93" t="s">
        <v>323</v>
      </c>
      <c r="C277" s="47" t="s">
        <v>12</v>
      </c>
      <c r="D277" s="49">
        <v>2088</v>
      </c>
      <c r="E277" s="47">
        <v>1185176.35</v>
      </c>
      <c r="F277" s="47">
        <f t="shared" si="30"/>
        <v>710394.7000000001</v>
      </c>
      <c r="G277" s="40">
        <f t="shared" si="31"/>
        <v>474781.65</v>
      </c>
      <c r="H277" s="49">
        <v>2088</v>
      </c>
      <c r="I277" s="21" t="s">
        <v>303</v>
      </c>
      <c r="J277" s="21" t="s">
        <v>303</v>
      </c>
      <c r="K277" s="21" t="s">
        <v>303</v>
      </c>
      <c r="L277" s="21" t="s">
        <v>303</v>
      </c>
      <c r="M277" s="21" t="s">
        <v>303</v>
      </c>
      <c r="N277" s="21" t="s">
        <v>303</v>
      </c>
      <c r="O277" s="21" t="s">
        <v>303</v>
      </c>
      <c r="P277" s="21" t="s">
        <v>303</v>
      </c>
    </row>
    <row r="278" spans="1:16" s="80" customFormat="1" ht="37.5">
      <c r="A278" s="22">
        <v>275</v>
      </c>
      <c r="B278" s="93" t="s">
        <v>324</v>
      </c>
      <c r="C278" s="47" t="s">
        <v>12</v>
      </c>
      <c r="D278" s="49">
        <v>1586.7</v>
      </c>
      <c r="E278" s="47">
        <v>900833.49</v>
      </c>
      <c r="F278" s="47">
        <f t="shared" si="30"/>
        <v>539959.59</v>
      </c>
      <c r="G278" s="40">
        <f t="shared" si="31"/>
        <v>360873.9</v>
      </c>
      <c r="H278" s="49">
        <v>1586.7</v>
      </c>
      <c r="I278" s="21" t="s">
        <v>303</v>
      </c>
      <c r="J278" s="21" t="s">
        <v>303</v>
      </c>
      <c r="K278" s="21" t="s">
        <v>303</v>
      </c>
      <c r="L278" s="21" t="s">
        <v>303</v>
      </c>
      <c r="M278" s="21" t="s">
        <v>303</v>
      </c>
      <c r="N278" s="21" t="s">
        <v>303</v>
      </c>
      <c r="O278" s="21" t="s">
        <v>303</v>
      </c>
      <c r="P278" s="21" t="s">
        <v>303</v>
      </c>
    </row>
    <row r="279" spans="1:16" s="80" customFormat="1" ht="37.5">
      <c r="A279" s="22">
        <v>276</v>
      </c>
      <c r="B279" s="93" t="s">
        <v>325</v>
      </c>
      <c r="C279" s="47" t="s">
        <v>12</v>
      </c>
      <c r="D279" s="49">
        <v>7560</v>
      </c>
      <c r="E279" s="47">
        <v>8790306.9</v>
      </c>
      <c r="F279" s="47">
        <f t="shared" si="30"/>
        <v>5268909.960000001</v>
      </c>
      <c r="G279" s="40">
        <f t="shared" si="31"/>
        <v>3521396.94</v>
      </c>
      <c r="H279" s="49">
        <v>7560</v>
      </c>
      <c r="I279" s="21" t="s">
        <v>303</v>
      </c>
      <c r="J279" s="21" t="s">
        <v>303</v>
      </c>
      <c r="K279" s="21" t="s">
        <v>303</v>
      </c>
      <c r="L279" s="21" t="s">
        <v>303</v>
      </c>
      <c r="M279" s="21" t="s">
        <v>303</v>
      </c>
      <c r="N279" s="21" t="s">
        <v>303</v>
      </c>
      <c r="O279" s="21" t="s">
        <v>303</v>
      </c>
      <c r="P279" s="21" t="s">
        <v>303</v>
      </c>
    </row>
    <row r="280" spans="1:16" s="80" customFormat="1" ht="37.5">
      <c r="A280" s="22">
        <v>277</v>
      </c>
      <c r="B280" s="93" t="s">
        <v>326</v>
      </c>
      <c r="C280" s="47" t="s">
        <v>12</v>
      </c>
      <c r="D280" s="49">
        <v>3000</v>
      </c>
      <c r="E280" s="47">
        <v>2670688.62</v>
      </c>
      <c r="F280" s="47">
        <f t="shared" si="30"/>
        <v>1600810.76</v>
      </c>
      <c r="G280" s="40">
        <f t="shared" si="31"/>
        <v>1069877.86</v>
      </c>
      <c r="H280" s="49">
        <v>3000</v>
      </c>
      <c r="I280" s="21" t="s">
        <v>303</v>
      </c>
      <c r="J280" s="21" t="s">
        <v>303</v>
      </c>
      <c r="K280" s="21" t="s">
        <v>303</v>
      </c>
      <c r="L280" s="21" t="s">
        <v>303</v>
      </c>
      <c r="M280" s="21" t="s">
        <v>303</v>
      </c>
      <c r="N280" s="21" t="s">
        <v>303</v>
      </c>
      <c r="O280" s="21" t="s">
        <v>303</v>
      </c>
      <c r="P280" s="21" t="s">
        <v>303</v>
      </c>
    </row>
    <row r="281" spans="1:16" s="80" customFormat="1" ht="37.5">
      <c r="A281" s="22">
        <v>278</v>
      </c>
      <c r="B281" s="93" t="s">
        <v>327</v>
      </c>
      <c r="C281" s="47" t="s">
        <v>12</v>
      </c>
      <c r="D281" s="49">
        <v>2250</v>
      </c>
      <c r="E281" s="47">
        <v>1728973.06</v>
      </c>
      <c r="F281" s="47">
        <f t="shared" si="30"/>
        <v>1036346.4500000001</v>
      </c>
      <c r="G281" s="40">
        <f t="shared" si="31"/>
        <v>692626.61</v>
      </c>
      <c r="H281" s="49">
        <v>2250</v>
      </c>
      <c r="I281" s="21" t="s">
        <v>303</v>
      </c>
      <c r="J281" s="21" t="s">
        <v>303</v>
      </c>
      <c r="K281" s="21" t="s">
        <v>303</v>
      </c>
      <c r="L281" s="21" t="s">
        <v>303</v>
      </c>
      <c r="M281" s="21" t="s">
        <v>303</v>
      </c>
      <c r="N281" s="21" t="s">
        <v>303</v>
      </c>
      <c r="O281" s="21" t="s">
        <v>303</v>
      </c>
      <c r="P281" s="21" t="s">
        <v>303</v>
      </c>
    </row>
    <row r="282" spans="1:16" s="80" customFormat="1" ht="37.5">
      <c r="A282" s="22">
        <v>279</v>
      </c>
      <c r="B282" s="93" t="s">
        <v>328</v>
      </c>
      <c r="C282" s="47" t="s">
        <v>12</v>
      </c>
      <c r="D282" s="49">
        <v>3250</v>
      </c>
      <c r="E282" s="47">
        <v>2494670.85</v>
      </c>
      <c r="F282" s="47">
        <f>E282-G282</f>
        <v>1495305.71</v>
      </c>
      <c r="G282" s="40">
        <f t="shared" si="31"/>
        <v>999365.14</v>
      </c>
      <c r="H282" s="49">
        <v>3250</v>
      </c>
      <c r="I282" s="21" t="s">
        <v>303</v>
      </c>
      <c r="J282" s="21" t="s">
        <v>303</v>
      </c>
      <c r="K282" s="21" t="s">
        <v>303</v>
      </c>
      <c r="L282" s="21" t="s">
        <v>303</v>
      </c>
      <c r="M282" s="21" t="s">
        <v>303</v>
      </c>
      <c r="N282" s="21" t="s">
        <v>303</v>
      </c>
      <c r="O282" s="21" t="s">
        <v>303</v>
      </c>
      <c r="P282" s="21" t="s">
        <v>303</v>
      </c>
    </row>
    <row r="283" spans="1:16" s="80" customFormat="1" ht="18.75">
      <c r="A283" s="22">
        <v>280</v>
      </c>
      <c r="B283" s="93" t="s">
        <v>329</v>
      </c>
      <c r="C283" s="47" t="s">
        <v>12</v>
      </c>
      <c r="D283" s="56">
        <v>11600</v>
      </c>
      <c r="E283" s="47">
        <v>7327502.51</v>
      </c>
      <c r="F283" s="40">
        <v>3200000</v>
      </c>
      <c r="G283" s="40">
        <f>E283-F283</f>
        <v>4127502.51</v>
      </c>
      <c r="H283" s="56">
        <v>11600</v>
      </c>
      <c r="I283" s="21" t="s">
        <v>303</v>
      </c>
      <c r="J283" s="14"/>
      <c r="K283" s="14"/>
      <c r="L283" s="14"/>
      <c r="M283" s="14"/>
      <c r="N283" s="14"/>
      <c r="O283" s="14"/>
      <c r="P283" s="14" t="s">
        <v>332</v>
      </c>
    </row>
    <row r="284" spans="1:16" s="80" customFormat="1" ht="37.5">
      <c r="A284" s="22">
        <v>281</v>
      </c>
      <c r="B284" s="93" t="s">
        <v>330</v>
      </c>
      <c r="C284" s="47" t="s">
        <v>12</v>
      </c>
      <c r="D284" s="56">
        <v>2500</v>
      </c>
      <c r="E284" s="47">
        <v>1892241.89</v>
      </c>
      <c r="F284" s="40">
        <v>880000</v>
      </c>
      <c r="G284" s="40">
        <f>E284-F284</f>
        <v>1012241.8899999999</v>
      </c>
      <c r="H284" s="56">
        <v>2500</v>
      </c>
      <c r="I284" s="21" t="s">
        <v>303</v>
      </c>
      <c r="J284" s="14"/>
      <c r="K284" s="14"/>
      <c r="L284" s="14"/>
      <c r="M284" s="14"/>
      <c r="N284" s="14"/>
      <c r="O284" s="14"/>
      <c r="P284" s="14" t="s">
        <v>332</v>
      </c>
    </row>
    <row r="285" spans="1:16" s="80" customFormat="1" ht="18.75">
      <c r="A285" s="22">
        <v>282</v>
      </c>
      <c r="B285" s="93" t="s">
        <v>331</v>
      </c>
      <c r="C285" s="47" t="s">
        <v>12</v>
      </c>
      <c r="D285" s="56">
        <v>1000</v>
      </c>
      <c r="E285" s="47">
        <v>627951.17</v>
      </c>
      <c r="F285" s="40">
        <v>255000</v>
      </c>
      <c r="G285" s="40">
        <f>E285-F285</f>
        <v>372951.17000000004</v>
      </c>
      <c r="H285" s="56">
        <v>1000</v>
      </c>
      <c r="I285" s="21" t="s">
        <v>303</v>
      </c>
      <c r="J285" s="14"/>
      <c r="K285" s="14"/>
      <c r="L285" s="14"/>
      <c r="M285" s="14"/>
      <c r="N285" s="14"/>
      <c r="O285" s="14"/>
      <c r="P285" s="14" t="s">
        <v>332</v>
      </c>
    </row>
    <row r="286" spans="1:16" s="80" customFormat="1" ht="37.5">
      <c r="A286" s="22">
        <v>283</v>
      </c>
      <c r="B286" s="93" t="s">
        <v>333</v>
      </c>
      <c r="C286" s="47" t="s">
        <v>12</v>
      </c>
      <c r="D286" s="49">
        <v>5032</v>
      </c>
      <c r="E286" s="47">
        <f aca="true" t="shared" si="32" ref="E286:E308">SUM(F286:G286)</f>
        <v>4078012.48</v>
      </c>
      <c r="F286" s="48">
        <v>2282463.59</v>
      </c>
      <c r="G286" s="40">
        <v>1795548.8900000001</v>
      </c>
      <c r="H286" s="49">
        <v>5032</v>
      </c>
      <c r="I286" s="21" t="s">
        <v>303</v>
      </c>
      <c r="J286" s="14"/>
      <c r="K286" s="14"/>
      <c r="L286" s="14"/>
      <c r="M286" s="14"/>
      <c r="N286" s="14"/>
      <c r="O286" s="14"/>
      <c r="P286" s="14" t="s">
        <v>359</v>
      </c>
    </row>
    <row r="287" spans="1:16" s="80" customFormat="1" ht="18.75">
      <c r="A287" s="22">
        <v>284</v>
      </c>
      <c r="B287" s="93" t="s">
        <v>334</v>
      </c>
      <c r="C287" s="47" t="s">
        <v>12</v>
      </c>
      <c r="D287" s="49">
        <v>1295</v>
      </c>
      <c r="E287" s="47">
        <f t="shared" si="32"/>
        <v>927908.66</v>
      </c>
      <c r="F287" s="48">
        <v>519350.48</v>
      </c>
      <c r="G287" s="40">
        <v>408558.18000000005</v>
      </c>
      <c r="H287" s="49">
        <v>1295</v>
      </c>
      <c r="I287" s="21" t="s">
        <v>303</v>
      </c>
      <c r="J287" s="14"/>
      <c r="K287" s="14"/>
      <c r="L287" s="14"/>
      <c r="M287" s="14"/>
      <c r="N287" s="14"/>
      <c r="O287" s="14"/>
      <c r="P287" s="14" t="s">
        <v>359</v>
      </c>
    </row>
    <row r="288" spans="1:16" s="80" customFormat="1" ht="56.25">
      <c r="A288" s="22">
        <v>285</v>
      </c>
      <c r="B288" s="93" t="s">
        <v>335</v>
      </c>
      <c r="C288" s="47" t="s">
        <v>12</v>
      </c>
      <c r="D288" s="49">
        <v>562</v>
      </c>
      <c r="E288" s="47">
        <f t="shared" si="32"/>
        <v>412806.03</v>
      </c>
      <c r="F288" s="48">
        <v>231047.53</v>
      </c>
      <c r="G288" s="40">
        <v>181758.50000000003</v>
      </c>
      <c r="H288" s="49">
        <v>562</v>
      </c>
      <c r="I288" s="21" t="s">
        <v>303</v>
      </c>
      <c r="J288" s="14"/>
      <c r="K288" s="14"/>
      <c r="L288" s="14"/>
      <c r="M288" s="14"/>
      <c r="N288" s="14"/>
      <c r="O288" s="14"/>
      <c r="P288" s="14" t="s">
        <v>359</v>
      </c>
    </row>
    <row r="289" spans="1:16" s="80" customFormat="1" ht="37.5">
      <c r="A289" s="22">
        <v>286</v>
      </c>
      <c r="B289" s="93" t="s">
        <v>336</v>
      </c>
      <c r="C289" s="47" t="s">
        <v>12</v>
      </c>
      <c r="D289" s="49">
        <v>1183</v>
      </c>
      <c r="E289" s="47">
        <f t="shared" si="32"/>
        <v>917859.57</v>
      </c>
      <c r="F289" s="48">
        <v>513726</v>
      </c>
      <c r="G289" s="40">
        <v>404133.56999999995</v>
      </c>
      <c r="H289" s="49">
        <v>1183</v>
      </c>
      <c r="I289" s="21" t="s">
        <v>303</v>
      </c>
      <c r="J289" s="14"/>
      <c r="K289" s="14"/>
      <c r="L289" s="14"/>
      <c r="M289" s="14"/>
      <c r="N289" s="14"/>
      <c r="O289" s="14"/>
      <c r="P289" s="14" t="s">
        <v>359</v>
      </c>
    </row>
    <row r="290" spans="1:16" s="80" customFormat="1" ht="18.75">
      <c r="A290" s="22">
        <v>287</v>
      </c>
      <c r="B290" s="93" t="s">
        <v>337</v>
      </c>
      <c r="C290" s="47" t="s">
        <v>12</v>
      </c>
      <c r="D290" s="49">
        <v>239</v>
      </c>
      <c r="E290" s="47">
        <f t="shared" si="32"/>
        <v>709951.88</v>
      </c>
      <c r="F290" s="48">
        <v>397360.07</v>
      </c>
      <c r="G290" s="40">
        <v>312591.81</v>
      </c>
      <c r="H290" s="49">
        <v>239</v>
      </c>
      <c r="I290" s="21" t="s">
        <v>303</v>
      </c>
      <c r="J290" s="14"/>
      <c r="K290" s="14"/>
      <c r="L290" s="14"/>
      <c r="M290" s="14"/>
      <c r="N290" s="14"/>
      <c r="O290" s="14"/>
      <c r="P290" s="14" t="s">
        <v>359</v>
      </c>
    </row>
    <row r="291" spans="1:16" s="80" customFormat="1" ht="37.5">
      <c r="A291" s="22">
        <v>288</v>
      </c>
      <c r="B291" s="93" t="s">
        <v>338</v>
      </c>
      <c r="C291" s="47" t="s">
        <v>12</v>
      </c>
      <c r="D291" s="49">
        <v>5658</v>
      </c>
      <c r="E291" s="47">
        <f t="shared" si="32"/>
        <v>4333037.28</v>
      </c>
      <c r="F291" s="48">
        <v>2425200.97</v>
      </c>
      <c r="G291" s="40">
        <v>1907836.31</v>
      </c>
      <c r="H291" s="49">
        <v>5658</v>
      </c>
      <c r="I291" s="21" t="s">
        <v>303</v>
      </c>
      <c r="J291" s="14"/>
      <c r="K291" s="14"/>
      <c r="L291" s="14"/>
      <c r="M291" s="14"/>
      <c r="N291" s="14"/>
      <c r="O291" s="14"/>
      <c r="P291" s="14" t="s">
        <v>359</v>
      </c>
    </row>
    <row r="292" spans="1:16" s="80" customFormat="1" ht="18.75">
      <c r="A292" s="22">
        <v>289</v>
      </c>
      <c r="B292" s="93" t="s">
        <v>339</v>
      </c>
      <c r="C292" s="47" t="s">
        <v>12</v>
      </c>
      <c r="D292" s="49">
        <v>1730</v>
      </c>
      <c r="E292" s="47">
        <f t="shared" si="32"/>
        <v>943627.07</v>
      </c>
      <c r="F292" s="48">
        <v>528148.07</v>
      </c>
      <c r="G292" s="40">
        <v>415479</v>
      </c>
      <c r="H292" s="49">
        <v>1730</v>
      </c>
      <c r="I292" s="21" t="s">
        <v>303</v>
      </c>
      <c r="J292" s="14"/>
      <c r="K292" s="14"/>
      <c r="L292" s="14"/>
      <c r="M292" s="14"/>
      <c r="N292" s="14"/>
      <c r="O292" s="14"/>
      <c r="P292" s="14" t="s">
        <v>359</v>
      </c>
    </row>
    <row r="293" spans="1:16" s="80" customFormat="1" ht="18.75">
      <c r="A293" s="22">
        <v>290</v>
      </c>
      <c r="B293" s="93" t="s">
        <v>340</v>
      </c>
      <c r="C293" s="47" t="s">
        <v>12</v>
      </c>
      <c r="D293" s="49">
        <v>451</v>
      </c>
      <c r="E293" s="47">
        <f t="shared" si="32"/>
        <v>246023.3</v>
      </c>
      <c r="F293" s="48">
        <v>137699.24</v>
      </c>
      <c r="G293" s="40">
        <v>108324.06</v>
      </c>
      <c r="H293" s="49">
        <v>451</v>
      </c>
      <c r="I293" s="21" t="s">
        <v>303</v>
      </c>
      <c r="J293" s="14"/>
      <c r="K293" s="14"/>
      <c r="L293" s="14"/>
      <c r="M293" s="14"/>
      <c r="N293" s="14"/>
      <c r="O293" s="14"/>
      <c r="P293" s="14" t="s">
        <v>359</v>
      </c>
    </row>
    <row r="294" spans="1:16" s="80" customFormat="1" ht="18.75">
      <c r="A294" s="22">
        <v>291</v>
      </c>
      <c r="B294" s="93" t="s">
        <v>341</v>
      </c>
      <c r="C294" s="47" t="s">
        <v>12</v>
      </c>
      <c r="D294" s="49">
        <v>1956</v>
      </c>
      <c r="E294" s="47">
        <f t="shared" si="32"/>
        <v>1592077.81</v>
      </c>
      <c r="F294" s="48">
        <v>891085.95</v>
      </c>
      <c r="G294" s="40">
        <v>700991.8600000001</v>
      </c>
      <c r="H294" s="49">
        <v>1956</v>
      </c>
      <c r="I294" s="21" t="s">
        <v>303</v>
      </c>
      <c r="J294" s="14"/>
      <c r="K294" s="14"/>
      <c r="L294" s="14"/>
      <c r="M294" s="14"/>
      <c r="N294" s="14"/>
      <c r="O294" s="14"/>
      <c r="P294" s="14" t="s">
        <v>359</v>
      </c>
    </row>
    <row r="295" spans="1:16" s="80" customFormat="1" ht="37.5">
      <c r="A295" s="22">
        <v>292</v>
      </c>
      <c r="B295" s="93" t="s">
        <v>342</v>
      </c>
      <c r="C295" s="47" t="s">
        <v>12</v>
      </c>
      <c r="D295" s="49">
        <v>1008</v>
      </c>
      <c r="E295" s="47">
        <f t="shared" si="32"/>
        <v>549812.79</v>
      </c>
      <c r="F295" s="48">
        <v>307730.22</v>
      </c>
      <c r="G295" s="40">
        <v>242082.57000000007</v>
      </c>
      <c r="H295" s="49">
        <v>1008</v>
      </c>
      <c r="I295" s="21" t="s">
        <v>303</v>
      </c>
      <c r="J295" s="14"/>
      <c r="K295" s="14"/>
      <c r="L295" s="14"/>
      <c r="M295" s="14"/>
      <c r="N295" s="14"/>
      <c r="O295" s="14"/>
      <c r="P295" s="14" t="s">
        <v>359</v>
      </c>
    </row>
    <row r="296" spans="1:16" s="80" customFormat="1" ht="37.5">
      <c r="A296" s="22">
        <v>293</v>
      </c>
      <c r="B296" s="93" t="s">
        <v>343</v>
      </c>
      <c r="C296" s="47" t="s">
        <v>12</v>
      </c>
      <c r="D296" s="49">
        <v>1820</v>
      </c>
      <c r="E296" s="47">
        <f t="shared" si="32"/>
        <v>1491279.22</v>
      </c>
      <c r="F296" s="48">
        <v>834668.98</v>
      </c>
      <c r="G296" s="40">
        <v>656610.24</v>
      </c>
      <c r="H296" s="49">
        <v>1820</v>
      </c>
      <c r="I296" s="21" t="s">
        <v>303</v>
      </c>
      <c r="J296" s="14"/>
      <c r="K296" s="14"/>
      <c r="L296" s="14"/>
      <c r="M296" s="14"/>
      <c r="N296" s="14"/>
      <c r="O296" s="14"/>
      <c r="P296" s="14" t="s">
        <v>359</v>
      </c>
    </row>
    <row r="297" spans="1:16" s="80" customFormat="1" ht="18.75">
      <c r="A297" s="22">
        <v>294</v>
      </c>
      <c r="B297" s="93" t="s">
        <v>344</v>
      </c>
      <c r="C297" s="47" t="s">
        <v>12</v>
      </c>
      <c r="D297" s="49">
        <v>966</v>
      </c>
      <c r="E297" s="47">
        <f t="shared" si="32"/>
        <v>526903.91</v>
      </c>
      <c r="F297" s="48">
        <v>294908.12</v>
      </c>
      <c r="G297" s="40">
        <v>231995.79000000004</v>
      </c>
      <c r="H297" s="49">
        <v>966</v>
      </c>
      <c r="I297" s="21" t="s">
        <v>303</v>
      </c>
      <c r="J297" s="14"/>
      <c r="K297" s="14"/>
      <c r="L297" s="14"/>
      <c r="M297" s="14"/>
      <c r="N297" s="14"/>
      <c r="O297" s="14"/>
      <c r="P297" s="14" t="s">
        <v>359</v>
      </c>
    </row>
    <row r="298" spans="1:16" s="80" customFormat="1" ht="18.75">
      <c r="A298" s="22">
        <v>295</v>
      </c>
      <c r="B298" s="93" t="s">
        <v>345</v>
      </c>
      <c r="C298" s="47" t="s">
        <v>12</v>
      </c>
      <c r="D298" s="49">
        <v>1190</v>
      </c>
      <c r="E298" s="47">
        <f t="shared" si="32"/>
        <v>649084.52</v>
      </c>
      <c r="F298" s="48">
        <v>363292.61</v>
      </c>
      <c r="G298" s="40">
        <v>285791.91000000003</v>
      </c>
      <c r="H298" s="49">
        <v>1190</v>
      </c>
      <c r="I298" s="21" t="s">
        <v>303</v>
      </c>
      <c r="J298" s="14"/>
      <c r="K298" s="14"/>
      <c r="L298" s="14"/>
      <c r="M298" s="14"/>
      <c r="N298" s="14"/>
      <c r="O298" s="14"/>
      <c r="P298" s="14" t="s">
        <v>359</v>
      </c>
    </row>
    <row r="299" spans="1:16" s="80" customFormat="1" ht="18.75">
      <c r="A299" s="22">
        <v>296</v>
      </c>
      <c r="B299" s="93" t="s">
        <v>346</v>
      </c>
      <c r="C299" s="47" t="s">
        <v>12</v>
      </c>
      <c r="D299" s="49">
        <v>3220</v>
      </c>
      <c r="E299" s="47">
        <f t="shared" si="32"/>
        <v>2244700.12</v>
      </c>
      <c r="F299" s="48">
        <v>1256358.66</v>
      </c>
      <c r="G299" s="40">
        <v>988341.4600000002</v>
      </c>
      <c r="H299" s="49">
        <v>3220</v>
      </c>
      <c r="I299" s="21" t="s">
        <v>303</v>
      </c>
      <c r="J299" s="14"/>
      <c r="K299" s="14"/>
      <c r="L299" s="14"/>
      <c r="M299" s="14"/>
      <c r="N299" s="14"/>
      <c r="O299" s="14"/>
      <c r="P299" s="14" t="s">
        <v>359</v>
      </c>
    </row>
    <row r="300" spans="1:16" s="80" customFormat="1" ht="37.5">
      <c r="A300" s="22">
        <v>297</v>
      </c>
      <c r="B300" s="93" t="s">
        <v>347</v>
      </c>
      <c r="C300" s="47" t="s">
        <v>12</v>
      </c>
      <c r="D300" s="49">
        <v>2873</v>
      </c>
      <c r="E300" s="47">
        <f t="shared" si="32"/>
        <v>2484861.22</v>
      </c>
      <c r="F300" s="48">
        <v>1390776.82</v>
      </c>
      <c r="G300" s="40">
        <v>1094084.4000000001</v>
      </c>
      <c r="H300" s="49">
        <v>2873</v>
      </c>
      <c r="I300" s="21" t="s">
        <v>303</v>
      </c>
      <c r="J300" s="14"/>
      <c r="K300" s="14"/>
      <c r="L300" s="14"/>
      <c r="M300" s="14"/>
      <c r="N300" s="14"/>
      <c r="O300" s="14"/>
      <c r="P300" s="14" t="s">
        <v>359</v>
      </c>
    </row>
    <row r="301" spans="1:16" s="80" customFormat="1" ht="37.5">
      <c r="A301" s="22">
        <v>298</v>
      </c>
      <c r="B301" s="93" t="s">
        <v>348</v>
      </c>
      <c r="C301" s="47" t="s">
        <v>12</v>
      </c>
      <c r="D301" s="49">
        <v>1817</v>
      </c>
      <c r="E301" s="47">
        <f t="shared" si="32"/>
        <v>1378701.18</v>
      </c>
      <c r="F301" s="48">
        <v>771659.05</v>
      </c>
      <c r="G301" s="40">
        <v>607042.1299999999</v>
      </c>
      <c r="H301" s="49">
        <v>1817</v>
      </c>
      <c r="I301" s="21" t="s">
        <v>303</v>
      </c>
      <c r="J301" s="14"/>
      <c r="K301" s="14"/>
      <c r="L301" s="14"/>
      <c r="M301" s="14"/>
      <c r="N301" s="14"/>
      <c r="O301" s="14"/>
      <c r="P301" s="14" t="s">
        <v>359</v>
      </c>
    </row>
    <row r="302" spans="1:16" s="80" customFormat="1" ht="18.75">
      <c r="A302" s="22">
        <v>299</v>
      </c>
      <c r="B302" s="93" t="s">
        <v>349</v>
      </c>
      <c r="C302" s="47" t="s">
        <v>12</v>
      </c>
      <c r="D302" s="49">
        <v>1239</v>
      </c>
      <c r="E302" s="47">
        <f t="shared" si="32"/>
        <v>675837.19</v>
      </c>
      <c r="F302" s="48">
        <v>378266.08</v>
      </c>
      <c r="G302" s="40">
        <v>297571.1099999999</v>
      </c>
      <c r="H302" s="49">
        <v>1239</v>
      </c>
      <c r="I302" s="21" t="s">
        <v>303</v>
      </c>
      <c r="J302" s="14"/>
      <c r="K302" s="14"/>
      <c r="L302" s="14"/>
      <c r="M302" s="14"/>
      <c r="N302" s="14"/>
      <c r="O302" s="14"/>
      <c r="P302" s="14" t="s">
        <v>359</v>
      </c>
    </row>
    <row r="303" spans="1:16" s="80" customFormat="1" ht="18.75">
      <c r="A303" s="22">
        <v>300</v>
      </c>
      <c r="B303" s="93" t="s">
        <v>350</v>
      </c>
      <c r="C303" s="47" t="s">
        <v>12</v>
      </c>
      <c r="D303" s="49">
        <v>1615</v>
      </c>
      <c r="E303" s="47">
        <f t="shared" si="32"/>
        <v>1252490.72</v>
      </c>
      <c r="F303" s="48">
        <v>701019.06</v>
      </c>
      <c r="G303" s="40">
        <v>551471.6599999999</v>
      </c>
      <c r="H303" s="49">
        <v>1615</v>
      </c>
      <c r="I303" s="21" t="s">
        <v>303</v>
      </c>
      <c r="J303" s="14"/>
      <c r="K303" s="14"/>
      <c r="L303" s="14"/>
      <c r="M303" s="14"/>
      <c r="N303" s="14"/>
      <c r="O303" s="14"/>
      <c r="P303" s="14" t="s">
        <v>359</v>
      </c>
    </row>
    <row r="304" spans="1:16" s="80" customFormat="1" ht="37.5">
      <c r="A304" s="22">
        <v>301</v>
      </c>
      <c r="B304" s="93" t="s">
        <v>351</v>
      </c>
      <c r="C304" s="47" t="s">
        <v>12</v>
      </c>
      <c r="D304" s="49">
        <v>1414</v>
      </c>
      <c r="E304" s="47">
        <f t="shared" si="32"/>
        <v>1019590.56</v>
      </c>
      <c r="F304" s="48">
        <v>570664.84</v>
      </c>
      <c r="G304" s="40">
        <v>448925.7200000001</v>
      </c>
      <c r="H304" s="49">
        <v>1414</v>
      </c>
      <c r="I304" s="21" t="s">
        <v>303</v>
      </c>
      <c r="J304" s="14"/>
      <c r="K304" s="14"/>
      <c r="L304" s="14"/>
      <c r="M304" s="14"/>
      <c r="N304" s="14"/>
      <c r="O304" s="14"/>
      <c r="P304" s="14" t="s">
        <v>359</v>
      </c>
    </row>
    <row r="305" spans="1:16" s="80" customFormat="1" ht="18.75">
      <c r="A305" s="22">
        <v>302</v>
      </c>
      <c r="B305" s="93" t="s">
        <v>352</v>
      </c>
      <c r="C305" s="47" t="s">
        <v>12</v>
      </c>
      <c r="D305" s="49">
        <v>3360</v>
      </c>
      <c r="E305" s="47">
        <f t="shared" si="32"/>
        <v>2921600.15</v>
      </c>
      <c r="F305" s="48">
        <v>1635219.6</v>
      </c>
      <c r="G305" s="40">
        <v>1286380.5499999998</v>
      </c>
      <c r="H305" s="49">
        <v>3360</v>
      </c>
      <c r="I305" s="21" t="s">
        <v>303</v>
      </c>
      <c r="J305" s="14"/>
      <c r="K305" s="14"/>
      <c r="L305" s="14"/>
      <c r="M305" s="14"/>
      <c r="N305" s="14"/>
      <c r="O305" s="14"/>
      <c r="P305" s="14" t="s">
        <v>359</v>
      </c>
    </row>
    <row r="306" spans="1:16" s="80" customFormat="1" ht="18.75">
      <c r="A306" s="22">
        <v>303</v>
      </c>
      <c r="B306" s="93" t="s">
        <v>353</v>
      </c>
      <c r="C306" s="47" t="s">
        <v>12</v>
      </c>
      <c r="D306" s="49">
        <v>2282</v>
      </c>
      <c r="E306" s="47">
        <f t="shared" si="32"/>
        <v>1244715.04</v>
      </c>
      <c r="F306" s="48">
        <v>696667.01</v>
      </c>
      <c r="G306" s="40">
        <v>548048.03</v>
      </c>
      <c r="H306" s="49">
        <v>2282</v>
      </c>
      <c r="I306" s="21" t="s">
        <v>303</v>
      </c>
      <c r="J306" s="14"/>
      <c r="K306" s="14"/>
      <c r="L306" s="14"/>
      <c r="M306" s="14"/>
      <c r="N306" s="14"/>
      <c r="O306" s="14"/>
      <c r="P306" s="14" t="s">
        <v>359</v>
      </c>
    </row>
    <row r="307" spans="1:16" s="80" customFormat="1" ht="18.75">
      <c r="A307" s="22">
        <v>304</v>
      </c>
      <c r="B307" s="93" t="s">
        <v>354</v>
      </c>
      <c r="C307" s="47" t="s">
        <v>12</v>
      </c>
      <c r="D307" s="49">
        <v>2436</v>
      </c>
      <c r="E307" s="47">
        <f t="shared" si="32"/>
        <v>1328714.18</v>
      </c>
      <c r="F307" s="48">
        <v>743681.33</v>
      </c>
      <c r="G307" s="40">
        <v>585032.85</v>
      </c>
      <c r="H307" s="49">
        <v>2436</v>
      </c>
      <c r="I307" s="21" t="s">
        <v>303</v>
      </c>
      <c r="J307" s="14"/>
      <c r="K307" s="14"/>
      <c r="L307" s="14"/>
      <c r="M307" s="14"/>
      <c r="N307" s="14"/>
      <c r="O307" s="14"/>
      <c r="P307" s="14" t="s">
        <v>359</v>
      </c>
    </row>
    <row r="308" spans="1:16" s="80" customFormat="1" ht="18.75">
      <c r="A308" s="22">
        <v>305</v>
      </c>
      <c r="B308" s="93" t="s">
        <v>355</v>
      </c>
      <c r="C308" s="47" t="s">
        <v>12</v>
      </c>
      <c r="D308" s="49">
        <v>2150</v>
      </c>
      <c r="E308" s="47">
        <f t="shared" si="32"/>
        <v>1552554.41</v>
      </c>
      <c r="F308" s="48">
        <v>868964.7</v>
      </c>
      <c r="G308" s="40">
        <v>683589.71</v>
      </c>
      <c r="H308" s="49">
        <v>2150</v>
      </c>
      <c r="I308" s="21" t="s">
        <v>303</v>
      </c>
      <c r="J308" s="14"/>
      <c r="K308" s="14"/>
      <c r="L308" s="14"/>
      <c r="M308" s="14"/>
      <c r="N308" s="14"/>
      <c r="O308" s="14"/>
      <c r="P308" s="14" t="s">
        <v>359</v>
      </c>
    </row>
    <row r="309" spans="1:16" s="80" customFormat="1" ht="37.5">
      <c r="A309" s="22">
        <v>306</v>
      </c>
      <c r="B309" s="93" t="s">
        <v>356</v>
      </c>
      <c r="C309" s="47" t="s">
        <v>12</v>
      </c>
      <c r="D309" s="49">
        <v>1328</v>
      </c>
      <c r="E309" s="47">
        <f>SUM(F309:G309)</f>
        <v>966970.3</v>
      </c>
      <c r="F309" s="48">
        <v>541213.28</v>
      </c>
      <c r="G309" s="40">
        <v>425757.02</v>
      </c>
      <c r="H309" s="49">
        <v>1328</v>
      </c>
      <c r="I309" s="21" t="s">
        <v>303</v>
      </c>
      <c r="J309" s="14"/>
      <c r="K309" s="14"/>
      <c r="L309" s="14"/>
      <c r="M309" s="14"/>
      <c r="N309" s="14"/>
      <c r="O309" s="14"/>
      <c r="P309" s="14" t="s">
        <v>359</v>
      </c>
    </row>
    <row r="310" spans="1:16" s="80" customFormat="1" ht="37.5">
      <c r="A310" s="22">
        <v>307</v>
      </c>
      <c r="B310" s="93" t="s">
        <v>357</v>
      </c>
      <c r="C310" s="47" t="s">
        <v>12</v>
      </c>
      <c r="D310" s="49">
        <v>1081</v>
      </c>
      <c r="E310" s="47">
        <f>SUM(F310:G310)</f>
        <v>777974.93</v>
      </c>
      <c r="F310" s="48">
        <v>435432.57</v>
      </c>
      <c r="G310" s="40">
        <v>342542.36000000004</v>
      </c>
      <c r="H310" s="49">
        <v>1081</v>
      </c>
      <c r="I310" s="21" t="s">
        <v>303</v>
      </c>
      <c r="J310" s="14"/>
      <c r="K310" s="14"/>
      <c r="L310" s="14"/>
      <c r="M310" s="14"/>
      <c r="N310" s="14"/>
      <c r="O310" s="14"/>
      <c r="P310" s="14" t="s">
        <v>359</v>
      </c>
    </row>
    <row r="311" spans="1:16" s="80" customFormat="1" ht="18.75">
      <c r="A311" s="22">
        <v>308</v>
      </c>
      <c r="B311" s="93" t="s">
        <v>358</v>
      </c>
      <c r="C311" s="47" t="s">
        <v>12</v>
      </c>
      <c r="D311" s="49">
        <v>567</v>
      </c>
      <c r="E311" s="47">
        <f>SUM(F311:G311)</f>
        <v>309295.37</v>
      </c>
      <c r="F311" s="48">
        <v>173112.62</v>
      </c>
      <c r="G311" s="40">
        <v>136182.75</v>
      </c>
      <c r="H311" s="49">
        <v>567</v>
      </c>
      <c r="I311" s="21" t="s">
        <v>303</v>
      </c>
      <c r="J311" s="14"/>
      <c r="K311" s="14"/>
      <c r="L311" s="14"/>
      <c r="M311" s="14"/>
      <c r="N311" s="14"/>
      <c r="O311" s="14"/>
      <c r="P311" s="14" t="s">
        <v>359</v>
      </c>
    </row>
    <row r="312" spans="1:16" s="80" customFormat="1" ht="18.75">
      <c r="A312" s="22">
        <v>309</v>
      </c>
      <c r="B312" s="93" t="s">
        <v>360</v>
      </c>
      <c r="C312" s="47" t="s">
        <v>12</v>
      </c>
      <c r="D312" s="47">
        <v>5959</v>
      </c>
      <c r="E312" s="47">
        <v>7956313.91</v>
      </c>
      <c r="F312" s="40">
        <v>3312000</v>
      </c>
      <c r="G312" s="40">
        <f>E312-F312</f>
        <v>4644313.91</v>
      </c>
      <c r="H312" s="47">
        <v>5959</v>
      </c>
      <c r="I312" s="14" t="s">
        <v>361</v>
      </c>
      <c r="J312" s="14"/>
      <c r="K312" s="14"/>
      <c r="L312" s="14"/>
      <c r="M312" s="14"/>
      <c r="N312" s="14"/>
      <c r="O312" s="14"/>
      <c r="P312" s="14" t="s">
        <v>362</v>
      </c>
    </row>
    <row r="313" spans="1:16" s="80" customFormat="1" ht="56.25">
      <c r="A313" s="22">
        <v>310</v>
      </c>
      <c r="B313" s="110" t="s">
        <v>944</v>
      </c>
      <c r="C313" s="40" t="s">
        <v>363</v>
      </c>
      <c r="D313" s="57">
        <v>5700</v>
      </c>
      <c r="E313" s="13">
        <v>5257066.31</v>
      </c>
      <c r="F313" s="58">
        <v>3679946.42</v>
      </c>
      <c r="G313" s="59">
        <f>E313-F313</f>
        <v>1577119.8899999997</v>
      </c>
      <c r="H313" s="92">
        <v>5700</v>
      </c>
      <c r="I313" s="14" t="s">
        <v>368</v>
      </c>
      <c r="J313" s="14" t="s">
        <v>368</v>
      </c>
      <c r="K313" s="14" t="s">
        <v>368</v>
      </c>
      <c r="L313" s="14" t="s">
        <v>368</v>
      </c>
      <c r="M313" s="14" t="s">
        <v>368</v>
      </c>
      <c r="N313" s="14" t="s">
        <v>368</v>
      </c>
      <c r="O313" s="14" t="s">
        <v>368</v>
      </c>
      <c r="P313" s="14" t="s">
        <v>368</v>
      </c>
    </row>
    <row r="314" spans="1:16" s="80" customFormat="1" ht="37.5">
      <c r="A314" s="22">
        <v>311</v>
      </c>
      <c r="B314" s="110" t="s">
        <v>364</v>
      </c>
      <c r="C314" s="40" t="s">
        <v>363</v>
      </c>
      <c r="D314" s="57">
        <v>5010</v>
      </c>
      <c r="E314" s="13">
        <v>4588846.63</v>
      </c>
      <c r="F314" s="58">
        <v>3212192.64</v>
      </c>
      <c r="G314" s="58">
        <v>1376653.99</v>
      </c>
      <c r="H314" s="92">
        <v>5010</v>
      </c>
      <c r="I314" s="14" t="s">
        <v>368</v>
      </c>
      <c r="J314" s="14" t="s">
        <v>368</v>
      </c>
      <c r="K314" s="14" t="s">
        <v>368</v>
      </c>
      <c r="L314" s="14" t="s">
        <v>368</v>
      </c>
      <c r="M314" s="14" t="s">
        <v>368</v>
      </c>
      <c r="N314" s="14" t="s">
        <v>368</v>
      </c>
      <c r="O314" s="14" t="s">
        <v>368</v>
      </c>
      <c r="P314" s="14" t="s">
        <v>368</v>
      </c>
    </row>
    <row r="315" spans="1:16" s="80" customFormat="1" ht="37.5">
      <c r="A315" s="22">
        <v>312</v>
      </c>
      <c r="B315" s="110" t="s">
        <v>365</v>
      </c>
      <c r="C315" s="40" t="s">
        <v>363</v>
      </c>
      <c r="D315" s="57">
        <v>13670</v>
      </c>
      <c r="E315" s="13">
        <v>12550180.56</v>
      </c>
      <c r="F315" s="58">
        <v>8785126.39</v>
      </c>
      <c r="G315" s="58">
        <f>E315-F315</f>
        <v>3765054.17</v>
      </c>
      <c r="H315" s="92">
        <v>13670</v>
      </c>
      <c r="I315" s="14" t="s">
        <v>368</v>
      </c>
      <c r="J315" s="14" t="s">
        <v>368</v>
      </c>
      <c r="K315" s="14" t="s">
        <v>368</v>
      </c>
      <c r="L315" s="14" t="s">
        <v>368</v>
      </c>
      <c r="M315" s="14" t="s">
        <v>368</v>
      </c>
      <c r="N315" s="14" t="s">
        <v>368</v>
      </c>
      <c r="O315" s="14" t="s">
        <v>368</v>
      </c>
      <c r="P315" s="14" t="s">
        <v>368</v>
      </c>
    </row>
    <row r="316" spans="1:16" s="80" customFormat="1" ht="37.5">
      <c r="A316" s="22">
        <v>313</v>
      </c>
      <c r="B316" s="110" t="s">
        <v>366</v>
      </c>
      <c r="C316" s="40" t="s">
        <v>363</v>
      </c>
      <c r="D316" s="57">
        <v>1980</v>
      </c>
      <c r="E316" s="13">
        <v>1841521.45</v>
      </c>
      <c r="F316" s="58">
        <v>1289065.02</v>
      </c>
      <c r="G316" s="60">
        <v>552456.43</v>
      </c>
      <c r="H316" s="92">
        <v>1980</v>
      </c>
      <c r="I316" s="14" t="s">
        <v>368</v>
      </c>
      <c r="J316" s="14" t="s">
        <v>368</v>
      </c>
      <c r="K316" s="14" t="s">
        <v>368</v>
      </c>
      <c r="L316" s="14" t="s">
        <v>368</v>
      </c>
      <c r="M316" s="14" t="s">
        <v>368</v>
      </c>
      <c r="N316" s="14" t="s">
        <v>368</v>
      </c>
      <c r="O316" s="14" t="s">
        <v>368</v>
      </c>
      <c r="P316" s="14" t="s">
        <v>368</v>
      </c>
    </row>
    <row r="317" spans="1:16" s="80" customFormat="1" ht="18.75">
      <c r="A317" s="22">
        <v>314</v>
      </c>
      <c r="B317" s="110" t="s">
        <v>367</v>
      </c>
      <c r="C317" s="40" t="s">
        <v>363</v>
      </c>
      <c r="D317" s="57">
        <v>6857</v>
      </c>
      <c r="E317" s="13">
        <v>6209797.18</v>
      </c>
      <c r="F317" s="58">
        <v>4346858.03</v>
      </c>
      <c r="G317" s="58">
        <f>E317-F317</f>
        <v>1862939.1499999994</v>
      </c>
      <c r="H317" s="92">
        <v>6857</v>
      </c>
      <c r="I317" s="14" t="s">
        <v>368</v>
      </c>
      <c r="J317" s="14" t="s">
        <v>368</v>
      </c>
      <c r="K317" s="14" t="s">
        <v>368</v>
      </c>
      <c r="L317" s="14" t="s">
        <v>368</v>
      </c>
      <c r="M317" s="14" t="s">
        <v>368</v>
      </c>
      <c r="N317" s="14" t="s">
        <v>368</v>
      </c>
      <c r="O317" s="14" t="s">
        <v>368</v>
      </c>
      <c r="P317" s="14" t="s">
        <v>368</v>
      </c>
    </row>
    <row r="318" spans="1:16" s="3" customFormat="1" ht="37.5">
      <c r="A318" s="22">
        <v>315</v>
      </c>
      <c r="B318" s="111" t="s">
        <v>369</v>
      </c>
      <c r="C318" s="47" t="s">
        <v>12</v>
      </c>
      <c r="D318" s="43">
        <v>252</v>
      </c>
      <c r="E318" s="61">
        <v>183749.82</v>
      </c>
      <c r="F318" s="40">
        <f>E318-G318</f>
        <v>155268.6</v>
      </c>
      <c r="G318" s="40">
        <f>ROUND(E318*0.155,2)</f>
        <v>28481.22</v>
      </c>
      <c r="H318" s="43">
        <v>252</v>
      </c>
      <c r="I318" s="14" t="s">
        <v>368</v>
      </c>
      <c r="J318" s="14"/>
      <c r="K318" s="14"/>
      <c r="L318" s="14"/>
      <c r="M318" s="14"/>
      <c r="N318" s="14"/>
      <c r="O318" s="14"/>
      <c r="P318" s="14" t="s">
        <v>378</v>
      </c>
    </row>
    <row r="319" spans="1:16" s="3" customFormat="1" ht="18.75">
      <c r="A319" s="22">
        <v>316</v>
      </c>
      <c r="B319" s="112" t="s">
        <v>370</v>
      </c>
      <c r="C319" s="47" t="s">
        <v>12</v>
      </c>
      <c r="D319" s="43">
        <v>2470</v>
      </c>
      <c r="E319" s="61">
        <v>1634567.16</v>
      </c>
      <c r="F319" s="40">
        <f aca="true" t="shared" si="33" ref="F319:F326">E319-G319</f>
        <v>1381209.25</v>
      </c>
      <c r="G319" s="40">
        <f aca="true" t="shared" si="34" ref="G319:G326">ROUND(E319*0.155,2)</f>
        <v>253357.91</v>
      </c>
      <c r="H319" s="43">
        <v>2470</v>
      </c>
      <c r="I319" s="14" t="s">
        <v>368</v>
      </c>
      <c r="J319" s="14"/>
      <c r="K319" s="14"/>
      <c r="L319" s="14"/>
      <c r="M319" s="14"/>
      <c r="N319" s="14"/>
      <c r="O319" s="14"/>
      <c r="P319" s="14" t="s">
        <v>378</v>
      </c>
    </row>
    <row r="320" spans="1:16" s="3" customFormat="1" ht="37.5">
      <c r="A320" s="22">
        <v>317</v>
      </c>
      <c r="B320" s="112" t="s">
        <v>371</v>
      </c>
      <c r="C320" s="47" t="s">
        <v>12</v>
      </c>
      <c r="D320" s="44">
        <v>2889</v>
      </c>
      <c r="E320" s="61">
        <v>1792116.28</v>
      </c>
      <c r="F320" s="40">
        <f t="shared" si="33"/>
        <v>1514338.26</v>
      </c>
      <c r="G320" s="40">
        <f t="shared" si="34"/>
        <v>277778.02</v>
      </c>
      <c r="H320" s="44">
        <v>2889</v>
      </c>
      <c r="I320" s="14" t="s">
        <v>368</v>
      </c>
      <c r="J320" s="14"/>
      <c r="K320" s="14"/>
      <c r="L320" s="14"/>
      <c r="M320" s="14"/>
      <c r="N320" s="14"/>
      <c r="O320" s="14"/>
      <c r="P320" s="14" t="s">
        <v>378</v>
      </c>
    </row>
    <row r="321" spans="1:16" s="3" customFormat="1" ht="37.5">
      <c r="A321" s="22">
        <v>318</v>
      </c>
      <c r="B321" s="112" t="s">
        <v>372</v>
      </c>
      <c r="C321" s="47" t="s">
        <v>12</v>
      </c>
      <c r="D321" s="43">
        <v>1057.5</v>
      </c>
      <c r="E321" s="61">
        <v>710466</v>
      </c>
      <c r="F321" s="40">
        <f t="shared" si="33"/>
        <v>600343.77</v>
      </c>
      <c r="G321" s="40">
        <f t="shared" si="34"/>
        <v>110122.23</v>
      </c>
      <c r="H321" s="43">
        <v>1057.5</v>
      </c>
      <c r="I321" s="14" t="s">
        <v>368</v>
      </c>
      <c r="J321" s="14"/>
      <c r="K321" s="14"/>
      <c r="L321" s="14"/>
      <c r="M321" s="14"/>
      <c r="N321" s="14"/>
      <c r="O321" s="14"/>
      <c r="P321" s="14" t="s">
        <v>378</v>
      </c>
    </row>
    <row r="322" spans="1:16" s="3" customFormat="1" ht="18.75">
      <c r="A322" s="22">
        <v>319</v>
      </c>
      <c r="B322" s="112" t="s">
        <v>373</v>
      </c>
      <c r="C322" s="47" t="s">
        <v>12</v>
      </c>
      <c r="D322" s="44">
        <v>2697</v>
      </c>
      <c r="E322" s="61">
        <v>1881982.17</v>
      </c>
      <c r="F322" s="40">
        <f t="shared" si="33"/>
        <v>1590274.93</v>
      </c>
      <c r="G322" s="40">
        <f t="shared" si="34"/>
        <v>291707.24</v>
      </c>
      <c r="H322" s="44">
        <v>2697</v>
      </c>
      <c r="I322" s="14" t="s">
        <v>368</v>
      </c>
      <c r="J322" s="14"/>
      <c r="K322" s="14"/>
      <c r="L322" s="14"/>
      <c r="M322" s="14"/>
      <c r="N322" s="14"/>
      <c r="O322" s="14"/>
      <c r="P322" s="14" t="s">
        <v>378</v>
      </c>
    </row>
    <row r="323" spans="1:16" s="3" customFormat="1" ht="18.75">
      <c r="A323" s="22">
        <v>320</v>
      </c>
      <c r="B323" s="112" t="s">
        <v>374</v>
      </c>
      <c r="C323" s="47" t="s">
        <v>12</v>
      </c>
      <c r="D323" s="44">
        <v>522</v>
      </c>
      <c r="E323" s="61">
        <v>197920.02</v>
      </c>
      <c r="F323" s="40">
        <f t="shared" si="33"/>
        <v>167242.41999999998</v>
      </c>
      <c r="G323" s="40">
        <f t="shared" si="34"/>
        <v>30677.6</v>
      </c>
      <c r="H323" s="44">
        <v>522</v>
      </c>
      <c r="I323" s="14" t="s">
        <v>368</v>
      </c>
      <c r="J323" s="14"/>
      <c r="K323" s="14"/>
      <c r="L323" s="14"/>
      <c r="M323" s="14"/>
      <c r="N323" s="14"/>
      <c r="O323" s="14"/>
      <c r="P323" s="14" t="s">
        <v>378</v>
      </c>
    </row>
    <row r="324" spans="1:16" s="3" customFormat="1" ht="18.75">
      <c r="A324" s="22">
        <v>321</v>
      </c>
      <c r="B324" s="112" t="s">
        <v>375</v>
      </c>
      <c r="C324" s="47" t="s">
        <v>12</v>
      </c>
      <c r="D324" s="43">
        <v>1755</v>
      </c>
      <c r="E324" s="61">
        <v>1110200.01</v>
      </c>
      <c r="F324" s="40">
        <f t="shared" si="33"/>
        <v>938119.01</v>
      </c>
      <c r="G324" s="40">
        <f t="shared" si="34"/>
        <v>172081</v>
      </c>
      <c r="H324" s="43">
        <v>1755</v>
      </c>
      <c r="I324" s="14" t="s">
        <v>368</v>
      </c>
      <c r="J324" s="14"/>
      <c r="K324" s="14"/>
      <c r="L324" s="14"/>
      <c r="M324" s="14"/>
      <c r="N324" s="14"/>
      <c r="O324" s="14"/>
      <c r="P324" s="14" t="s">
        <v>378</v>
      </c>
    </row>
    <row r="325" spans="1:16" s="3" customFormat="1" ht="18.75">
      <c r="A325" s="22">
        <v>322</v>
      </c>
      <c r="B325" s="112" t="s">
        <v>376</v>
      </c>
      <c r="C325" s="47" t="s">
        <v>12</v>
      </c>
      <c r="D325" s="44">
        <v>1638</v>
      </c>
      <c r="E325" s="61">
        <v>858512.41</v>
      </c>
      <c r="F325" s="40">
        <f t="shared" si="33"/>
        <v>725442.99</v>
      </c>
      <c r="G325" s="40">
        <f t="shared" si="34"/>
        <v>133069.42</v>
      </c>
      <c r="H325" s="44">
        <v>1638</v>
      </c>
      <c r="I325" s="14" t="s">
        <v>368</v>
      </c>
      <c r="J325" s="14"/>
      <c r="K325" s="14"/>
      <c r="L325" s="14"/>
      <c r="M325" s="14"/>
      <c r="N325" s="14"/>
      <c r="O325" s="14"/>
      <c r="P325" s="14" t="s">
        <v>378</v>
      </c>
    </row>
    <row r="326" spans="1:16" s="3" customFormat="1" ht="37.5">
      <c r="A326" s="22">
        <v>323</v>
      </c>
      <c r="B326" s="112" t="s">
        <v>377</v>
      </c>
      <c r="C326" s="47" t="s">
        <v>12</v>
      </c>
      <c r="D326" s="44">
        <v>2034</v>
      </c>
      <c r="E326" s="40">
        <v>1193962.14</v>
      </c>
      <c r="F326" s="40">
        <f t="shared" si="33"/>
        <v>1008898.0099999999</v>
      </c>
      <c r="G326" s="40">
        <f t="shared" si="34"/>
        <v>185064.13</v>
      </c>
      <c r="H326" s="44">
        <v>2034</v>
      </c>
      <c r="I326" s="14" t="s">
        <v>368</v>
      </c>
      <c r="J326" s="14"/>
      <c r="K326" s="14"/>
      <c r="L326" s="14"/>
      <c r="M326" s="14"/>
      <c r="N326" s="14"/>
      <c r="O326" s="14"/>
      <c r="P326" s="14" t="s">
        <v>378</v>
      </c>
    </row>
    <row r="327" spans="1:16" s="80" customFormat="1" ht="37.5">
      <c r="A327" s="22">
        <v>324</v>
      </c>
      <c r="B327" s="98" t="s">
        <v>379</v>
      </c>
      <c r="C327" s="47" t="s">
        <v>12</v>
      </c>
      <c r="D327" s="47">
        <v>525</v>
      </c>
      <c r="E327" s="40">
        <v>500368.18</v>
      </c>
      <c r="F327" s="40">
        <f>E327-G327</f>
        <v>245180.41</v>
      </c>
      <c r="G327" s="40">
        <f>ROUND(E327*0.51,2)</f>
        <v>255187.77</v>
      </c>
      <c r="H327" s="47">
        <v>525</v>
      </c>
      <c r="I327" s="14" t="s">
        <v>368</v>
      </c>
      <c r="J327" s="14"/>
      <c r="K327" s="14"/>
      <c r="L327" s="14">
        <v>522140.834</v>
      </c>
      <c r="M327" s="40">
        <f>G327+L327</f>
        <v>777328.6039999999</v>
      </c>
      <c r="N327" s="14"/>
      <c r="O327" s="14"/>
      <c r="P327" s="14" t="s">
        <v>384</v>
      </c>
    </row>
    <row r="328" spans="1:16" s="80" customFormat="1" ht="37.5">
      <c r="A328" s="22">
        <v>325</v>
      </c>
      <c r="B328" s="98" t="s">
        <v>380</v>
      </c>
      <c r="C328" s="47" t="s">
        <v>12</v>
      </c>
      <c r="D328" s="47">
        <v>1365</v>
      </c>
      <c r="E328" s="40">
        <v>1247457.85</v>
      </c>
      <c r="F328" s="40">
        <f>E328-G328</f>
        <v>611254.3500000001</v>
      </c>
      <c r="G328" s="40">
        <f>ROUND(E328*0.51,2)</f>
        <v>636203.5</v>
      </c>
      <c r="H328" s="47">
        <v>1365</v>
      </c>
      <c r="I328" s="14" t="s">
        <v>368</v>
      </c>
      <c r="J328" s="14"/>
      <c r="K328" s="14"/>
      <c r="L328" s="14">
        <v>522140.834</v>
      </c>
      <c r="M328" s="40">
        <f>G328+L328</f>
        <v>1158344.334</v>
      </c>
      <c r="N328" s="14"/>
      <c r="O328" s="14">
        <v>-88821.994</v>
      </c>
      <c r="P328" s="14" t="s">
        <v>384</v>
      </c>
    </row>
    <row r="329" spans="1:16" s="80" customFormat="1" ht="37.5">
      <c r="A329" s="22">
        <v>326</v>
      </c>
      <c r="B329" s="98" t="s">
        <v>381</v>
      </c>
      <c r="C329" s="47" t="s">
        <v>12</v>
      </c>
      <c r="D329" s="47">
        <v>1075</v>
      </c>
      <c r="E329" s="40">
        <v>1022163.21</v>
      </c>
      <c r="F329" s="40">
        <f>E329-G329</f>
        <v>500859.97</v>
      </c>
      <c r="G329" s="40">
        <f>ROUND(E329*0.51,2)</f>
        <v>521303.24</v>
      </c>
      <c r="H329" s="47">
        <v>1075</v>
      </c>
      <c r="I329" s="14" t="s">
        <v>368</v>
      </c>
      <c r="J329" s="14"/>
      <c r="K329" s="14"/>
      <c r="L329" s="14">
        <v>522140.834</v>
      </c>
      <c r="M329" s="40">
        <f>G329+L329</f>
        <v>1043444.074</v>
      </c>
      <c r="N329" s="14"/>
      <c r="O329" s="39" t="e">
        <f>O328+P328</f>
        <v>#VALUE!</v>
      </c>
      <c r="P329" s="14" t="s">
        <v>384</v>
      </c>
    </row>
    <row r="330" spans="1:16" s="80" customFormat="1" ht="37.5">
      <c r="A330" s="22">
        <v>327</v>
      </c>
      <c r="B330" s="98" t="s">
        <v>382</v>
      </c>
      <c r="C330" s="47" t="s">
        <v>12</v>
      </c>
      <c r="D330" s="47">
        <v>3035</v>
      </c>
      <c r="E330" s="40">
        <v>2789588.39</v>
      </c>
      <c r="F330" s="40">
        <f>E330-G330</f>
        <v>1417155.7600000002</v>
      </c>
      <c r="G330" s="40">
        <v>1372432.63</v>
      </c>
      <c r="H330" s="47">
        <v>3035</v>
      </c>
      <c r="I330" s="14" t="s">
        <v>368</v>
      </c>
      <c r="J330" s="14"/>
      <c r="K330" s="14"/>
      <c r="L330" s="14">
        <v>522140.834</v>
      </c>
      <c r="M330" s="40">
        <f>G330+L330</f>
        <v>1894573.464</v>
      </c>
      <c r="N330" s="14"/>
      <c r="O330" s="14">
        <v>895945.674</v>
      </c>
      <c r="P330" s="14" t="s">
        <v>384</v>
      </c>
    </row>
    <row r="331" spans="1:16" s="80" customFormat="1" ht="37.5">
      <c r="A331" s="22">
        <v>328</v>
      </c>
      <c r="B331" s="98" t="s">
        <v>383</v>
      </c>
      <c r="C331" s="47" t="s">
        <v>12</v>
      </c>
      <c r="D331" s="47">
        <v>1650</v>
      </c>
      <c r="E331" s="40">
        <v>1517447.97</v>
      </c>
      <c r="F331" s="40">
        <f>E331-G331</f>
        <v>743549.51</v>
      </c>
      <c r="G331" s="40">
        <f>ROUND(E331*0.51,2)</f>
        <v>773898.46</v>
      </c>
      <c r="H331" s="47">
        <v>1650</v>
      </c>
      <c r="I331" s="14" t="s">
        <v>368</v>
      </c>
      <c r="J331" s="14"/>
      <c r="K331" s="14"/>
      <c r="L331" s="14">
        <v>522140.834</v>
      </c>
      <c r="M331" s="40">
        <f>G331+L331</f>
        <v>1296039.294</v>
      </c>
      <c r="N331" s="14"/>
      <c r="O331" s="14"/>
      <c r="P331" s="14" t="s">
        <v>384</v>
      </c>
    </row>
    <row r="332" spans="1:16" s="84" customFormat="1" ht="56.25">
      <c r="A332" s="22">
        <v>329</v>
      </c>
      <c r="B332" s="107" t="s">
        <v>385</v>
      </c>
      <c r="C332" s="51" t="s">
        <v>12</v>
      </c>
      <c r="D332" s="62">
        <v>4400</v>
      </c>
      <c r="E332" s="11">
        <v>3126827.94</v>
      </c>
      <c r="F332" s="48">
        <f aca="true" t="shared" si="35" ref="F332:F344">E332-G332</f>
        <v>2492081.87</v>
      </c>
      <c r="G332" s="48">
        <v>634746.07</v>
      </c>
      <c r="H332" s="62">
        <v>4400</v>
      </c>
      <c r="I332" s="21" t="s">
        <v>398</v>
      </c>
      <c r="J332" s="21" t="s">
        <v>398</v>
      </c>
      <c r="K332" s="21" t="s">
        <v>398</v>
      </c>
      <c r="L332" s="21" t="s">
        <v>398</v>
      </c>
      <c r="M332" s="21" t="s">
        <v>398</v>
      </c>
      <c r="N332" s="21" t="s">
        <v>398</v>
      </c>
      <c r="O332" s="21" t="s">
        <v>398</v>
      </c>
      <c r="P332" s="21" t="s">
        <v>398</v>
      </c>
    </row>
    <row r="333" spans="1:16" s="84" customFormat="1" ht="56.25">
      <c r="A333" s="22">
        <v>330</v>
      </c>
      <c r="B333" s="107" t="s">
        <v>386</v>
      </c>
      <c r="C333" s="51" t="s">
        <v>12</v>
      </c>
      <c r="D333" s="62">
        <v>1360</v>
      </c>
      <c r="E333" s="11">
        <v>982840.31</v>
      </c>
      <c r="F333" s="48">
        <f t="shared" si="35"/>
        <v>783323.7300000001</v>
      </c>
      <c r="G333" s="48">
        <v>199516.58</v>
      </c>
      <c r="H333" s="62">
        <v>1360</v>
      </c>
      <c r="I333" s="21" t="s">
        <v>398</v>
      </c>
      <c r="J333" s="21" t="s">
        <v>398</v>
      </c>
      <c r="K333" s="21" t="s">
        <v>398</v>
      </c>
      <c r="L333" s="21" t="s">
        <v>398</v>
      </c>
      <c r="M333" s="21" t="s">
        <v>398</v>
      </c>
      <c r="N333" s="21" t="s">
        <v>398</v>
      </c>
      <c r="O333" s="21" t="s">
        <v>398</v>
      </c>
      <c r="P333" s="21" t="s">
        <v>398</v>
      </c>
    </row>
    <row r="334" spans="1:16" s="84" customFormat="1" ht="56.25">
      <c r="A334" s="22">
        <v>331</v>
      </c>
      <c r="B334" s="107" t="s">
        <v>387</v>
      </c>
      <c r="C334" s="51" t="s">
        <v>12</v>
      </c>
      <c r="D334" s="62">
        <v>2970</v>
      </c>
      <c r="E334" s="11">
        <v>2119491.43</v>
      </c>
      <c r="F334" s="48">
        <f t="shared" si="35"/>
        <v>1689234.6700000002</v>
      </c>
      <c r="G334" s="48">
        <v>430256.76</v>
      </c>
      <c r="H334" s="62">
        <v>2970</v>
      </c>
      <c r="I334" s="21" t="s">
        <v>398</v>
      </c>
      <c r="J334" s="21" t="s">
        <v>398</v>
      </c>
      <c r="K334" s="21" t="s">
        <v>398</v>
      </c>
      <c r="L334" s="21" t="s">
        <v>398</v>
      </c>
      <c r="M334" s="21" t="s">
        <v>398</v>
      </c>
      <c r="N334" s="21" t="s">
        <v>398</v>
      </c>
      <c r="O334" s="21" t="s">
        <v>398</v>
      </c>
      <c r="P334" s="21" t="s">
        <v>398</v>
      </c>
    </row>
    <row r="335" spans="1:16" s="84" customFormat="1" ht="56.25">
      <c r="A335" s="22">
        <v>332</v>
      </c>
      <c r="B335" s="107" t="s">
        <v>388</v>
      </c>
      <c r="C335" s="51" t="s">
        <v>12</v>
      </c>
      <c r="D335" s="62">
        <v>3580</v>
      </c>
      <c r="E335" s="11">
        <v>2530169.36</v>
      </c>
      <c r="F335" s="48">
        <f t="shared" si="35"/>
        <v>2016544.98</v>
      </c>
      <c r="G335" s="48">
        <v>513624.38</v>
      </c>
      <c r="H335" s="62">
        <v>3580</v>
      </c>
      <c r="I335" s="21" t="s">
        <v>398</v>
      </c>
      <c r="J335" s="21" t="s">
        <v>398</v>
      </c>
      <c r="K335" s="21" t="s">
        <v>398</v>
      </c>
      <c r="L335" s="21" t="s">
        <v>398</v>
      </c>
      <c r="M335" s="21" t="s">
        <v>398</v>
      </c>
      <c r="N335" s="21" t="s">
        <v>398</v>
      </c>
      <c r="O335" s="21" t="s">
        <v>398</v>
      </c>
      <c r="P335" s="21" t="s">
        <v>398</v>
      </c>
    </row>
    <row r="336" spans="1:16" s="84" customFormat="1" ht="56.25">
      <c r="A336" s="22">
        <v>333</v>
      </c>
      <c r="B336" s="107" t="s">
        <v>389</v>
      </c>
      <c r="C336" s="51" t="s">
        <v>12</v>
      </c>
      <c r="D336" s="62">
        <v>1326</v>
      </c>
      <c r="E336" s="11">
        <v>946389.94</v>
      </c>
      <c r="F336" s="48">
        <f t="shared" si="35"/>
        <v>754272.7799999999</v>
      </c>
      <c r="G336" s="48">
        <v>192117.16</v>
      </c>
      <c r="H336" s="62">
        <v>1326</v>
      </c>
      <c r="I336" s="21" t="s">
        <v>398</v>
      </c>
      <c r="J336" s="21" t="s">
        <v>398</v>
      </c>
      <c r="K336" s="21" t="s">
        <v>398</v>
      </c>
      <c r="L336" s="21" t="s">
        <v>398</v>
      </c>
      <c r="M336" s="21" t="s">
        <v>398</v>
      </c>
      <c r="N336" s="21" t="s">
        <v>398</v>
      </c>
      <c r="O336" s="21" t="s">
        <v>398</v>
      </c>
      <c r="P336" s="21" t="s">
        <v>398</v>
      </c>
    </row>
    <row r="337" spans="1:16" s="84" customFormat="1" ht="56.25">
      <c r="A337" s="22">
        <v>334</v>
      </c>
      <c r="B337" s="107" t="s">
        <v>390</v>
      </c>
      <c r="C337" s="51" t="s">
        <v>12</v>
      </c>
      <c r="D337" s="62">
        <v>1295</v>
      </c>
      <c r="E337" s="11">
        <v>930806</v>
      </c>
      <c r="F337" s="48">
        <f t="shared" si="35"/>
        <v>741852.38</v>
      </c>
      <c r="G337" s="48">
        <v>188953.62</v>
      </c>
      <c r="H337" s="62">
        <v>1295</v>
      </c>
      <c r="I337" s="21" t="s">
        <v>398</v>
      </c>
      <c r="J337" s="21" t="s">
        <v>398</v>
      </c>
      <c r="K337" s="21" t="s">
        <v>398</v>
      </c>
      <c r="L337" s="21" t="s">
        <v>398</v>
      </c>
      <c r="M337" s="21" t="s">
        <v>398</v>
      </c>
      <c r="N337" s="21" t="s">
        <v>398</v>
      </c>
      <c r="O337" s="21" t="s">
        <v>398</v>
      </c>
      <c r="P337" s="21" t="s">
        <v>398</v>
      </c>
    </row>
    <row r="338" spans="1:16" s="84" customFormat="1" ht="56.25">
      <c r="A338" s="22">
        <v>335</v>
      </c>
      <c r="B338" s="107" t="s">
        <v>391</v>
      </c>
      <c r="C338" s="51" t="s">
        <v>12</v>
      </c>
      <c r="D338" s="62">
        <v>2135</v>
      </c>
      <c r="E338" s="11">
        <v>1593817.67</v>
      </c>
      <c r="F338" s="48">
        <f t="shared" si="35"/>
        <v>1270272.68</v>
      </c>
      <c r="G338" s="48">
        <v>323544.99</v>
      </c>
      <c r="H338" s="62">
        <v>2135</v>
      </c>
      <c r="I338" s="21" t="s">
        <v>398</v>
      </c>
      <c r="J338" s="21" t="s">
        <v>398</v>
      </c>
      <c r="K338" s="21" t="s">
        <v>398</v>
      </c>
      <c r="L338" s="21" t="s">
        <v>398</v>
      </c>
      <c r="M338" s="21" t="s">
        <v>398</v>
      </c>
      <c r="N338" s="21" t="s">
        <v>398</v>
      </c>
      <c r="O338" s="21" t="s">
        <v>398</v>
      </c>
      <c r="P338" s="21" t="s">
        <v>398</v>
      </c>
    </row>
    <row r="339" spans="1:16" s="84" customFormat="1" ht="56.25">
      <c r="A339" s="22">
        <v>336</v>
      </c>
      <c r="B339" s="107" t="s">
        <v>392</v>
      </c>
      <c r="C339" s="51" t="s">
        <v>12</v>
      </c>
      <c r="D339" s="62">
        <v>2850</v>
      </c>
      <c r="E339" s="11">
        <v>2049160.49</v>
      </c>
      <c r="F339" s="48">
        <f t="shared" si="35"/>
        <v>1633180.91</v>
      </c>
      <c r="G339" s="48">
        <v>415979.58</v>
      </c>
      <c r="H339" s="62">
        <v>2850</v>
      </c>
      <c r="I339" s="21" t="s">
        <v>398</v>
      </c>
      <c r="J339" s="21" t="s">
        <v>398</v>
      </c>
      <c r="K339" s="21" t="s">
        <v>398</v>
      </c>
      <c r="L339" s="21" t="s">
        <v>398</v>
      </c>
      <c r="M339" s="21" t="s">
        <v>398</v>
      </c>
      <c r="N339" s="21" t="s">
        <v>398</v>
      </c>
      <c r="O339" s="21" t="s">
        <v>398</v>
      </c>
      <c r="P339" s="21" t="s">
        <v>398</v>
      </c>
    </row>
    <row r="340" spans="1:16" s="84" customFormat="1" ht="56.25">
      <c r="A340" s="22">
        <v>337</v>
      </c>
      <c r="B340" s="107" t="s">
        <v>393</v>
      </c>
      <c r="C340" s="51" t="s">
        <v>12</v>
      </c>
      <c r="D340" s="62">
        <v>6800</v>
      </c>
      <c r="E340" s="11">
        <v>4895956.55</v>
      </c>
      <c r="F340" s="48">
        <f t="shared" si="35"/>
        <v>3902077.3699999996</v>
      </c>
      <c r="G340" s="48">
        <v>993879.18</v>
      </c>
      <c r="H340" s="62">
        <v>6800</v>
      </c>
      <c r="I340" s="21" t="s">
        <v>398</v>
      </c>
      <c r="J340" s="21" t="s">
        <v>398</v>
      </c>
      <c r="K340" s="21" t="s">
        <v>398</v>
      </c>
      <c r="L340" s="21" t="s">
        <v>398</v>
      </c>
      <c r="M340" s="21" t="s">
        <v>398</v>
      </c>
      <c r="N340" s="21" t="s">
        <v>398</v>
      </c>
      <c r="O340" s="21" t="s">
        <v>398</v>
      </c>
      <c r="P340" s="21" t="s">
        <v>398</v>
      </c>
    </row>
    <row r="341" spans="1:16" s="84" customFormat="1" ht="75">
      <c r="A341" s="22">
        <v>338</v>
      </c>
      <c r="B341" s="107" t="s">
        <v>394</v>
      </c>
      <c r="C341" s="51" t="s">
        <v>12</v>
      </c>
      <c r="D341" s="62">
        <v>1800</v>
      </c>
      <c r="E341" s="11">
        <v>2717046.7</v>
      </c>
      <c r="F341" s="48">
        <f t="shared" si="35"/>
        <v>2165486.22</v>
      </c>
      <c r="G341" s="48">
        <v>551560.48</v>
      </c>
      <c r="H341" s="62">
        <v>1800</v>
      </c>
      <c r="I341" s="21" t="s">
        <v>398</v>
      </c>
      <c r="J341" s="21" t="s">
        <v>398</v>
      </c>
      <c r="K341" s="21" t="s">
        <v>398</v>
      </c>
      <c r="L341" s="21" t="s">
        <v>398</v>
      </c>
      <c r="M341" s="21" t="s">
        <v>398</v>
      </c>
      <c r="N341" s="21" t="s">
        <v>398</v>
      </c>
      <c r="O341" s="21" t="s">
        <v>398</v>
      </c>
      <c r="P341" s="21" t="s">
        <v>398</v>
      </c>
    </row>
    <row r="342" spans="1:16" s="84" customFormat="1" ht="56.25">
      <c r="A342" s="22">
        <v>339</v>
      </c>
      <c r="B342" s="107" t="s">
        <v>395</v>
      </c>
      <c r="C342" s="51" t="s">
        <v>12</v>
      </c>
      <c r="D342" s="62">
        <v>7500</v>
      </c>
      <c r="E342" s="11">
        <v>5374582.23</v>
      </c>
      <c r="F342" s="48">
        <f t="shared" si="35"/>
        <v>4283542.040000001</v>
      </c>
      <c r="G342" s="48">
        <v>1091040.19</v>
      </c>
      <c r="H342" s="62">
        <v>7500</v>
      </c>
      <c r="I342" s="21" t="s">
        <v>398</v>
      </c>
      <c r="J342" s="21" t="s">
        <v>398</v>
      </c>
      <c r="K342" s="21" t="s">
        <v>398</v>
      </c>
      <c r="L342" s="21" t="s">
        <v>398</v>
      </c>
      <c r="M342" s="21" t="s">
        <v>398</v>
      </c>
      <c r="N342" s="21" t="s">
        <v>398</v>
      </c>
      <c r="O342" s="21" t="s">
        <v>398</v>
      </c>
      <c r="P342" s="21" t="s">
        <v>398</v>
      </c>
    </row>
    <row r="343" spans="1:16" s="84" customFormat="1" ht="56.25">
      <c r="A343" s="22">
        <v>340</v>
      </c>
      <c r="B343" s="107" t="s">
        <v>396</v>
      </c>
      <c r="C343" s="51" t="s">
        <v>12</v>
      </c>
      <c r="D343" s="62">
        <v>5940</v>
      </c>
      <c r="E343" s="11">
        <v>4119121.26</v>
      </c>
      <c r="F343" s="48">
        <f t="shared" si="35"/>
        <v>3282939.6399999997</v>
      </c>
      <c r="G343" s="48">
        <v>836181.62</v>
      </c>
      <c r="H343" s="62">
        <v>5940</v>
      </c>
      <c r="I343" s="21" t="s">
        <v>398</v>
      </c>
      <c r="J343" s="21" t="s">
        <v>398</v>
      </c>
      <c r="K343" s="21" t="s">
        <v>398</v>
      </c>
      <c r="L343" s="21" t="s">
        <v>398</v>
      </c>
      <c r="M343" s="21" t="s">
        <v>398</v>
      </c>
      <c r="N343" s="21" t="s">
        <v>398</v>
      </c>
      <c r="O343" s="21" t="s">
        <v>398</v>
      </c>
      <c r="P343" s="21" t="s">
        <v>398</v>
      </c>
    </row>
    <row r="344" spans="1:16" s="84" customFormat="1" ht="56.25">
      <c r="A344" s="22">
        <v>341</v>
      </c>
      <c r="B344" s="107" t="s">
        <v>397</v>
      </c>
      <c r="C344" s="51" t="s">
        <v>12</v>
      </c>
      <c r="D344" s="62">
        <v>2800</v>
      </c>
      <c r="E344" s="11">
        <v>1991074.89</v>
      </c>
      <c r="F344" s="48">
        <f t="shared" si="35"/>
        <v>1586886.69</v>
      </c>
      <c r="G344" s="48">
        <v>404188.2</v>
      </c>
      <c r="H344" s="62">
        <v>2800</v>
      </c>
      <c r="I344" s="21" t="s">
        <v>398</v>
      </c>
      <c r="J344" s="21" t="s">
        <v>398</v>
      </c>
      <c r="K344" s="21" t="s">
        <v>398</v>
      </c>
      <c r="L344" s="21" t="s">
        <v>398</v>
      </c>
      <c r="M344" s="21" t="s">
        <v>398</v>
      </c>
      <c r="N344" s="21" t="s">
        <v>398</v>
      </c>
      <c r="O344" s="21" t="s">
        <v>398</v>
      </c>
      <c r="P344" s="21" t="s">
        <v>398</v>
      </c>
    </row>
    <row r="345" spans="1:16" s="80" customFormat="1" ht="18.75">
      <c r="A345" s="22">
        <v>342</v>
      </c>
      <c r="B345" s="93" t="s">
        <v>399</v>
      </c>
      <c r="C345" s="47" t="s">
        <v>12</v>
      </c>
      <c r="D345" s="47">
        <v>1890</v>
      </c>
      <c r="E345" s="47">
        <v>1579826.03</v>
      </c>
      <c r="F345" s="47">
        <f>ROUND(E345*36.5%,2)</f>
        <v>576636.5</v>
      </c>
      <c r="G345" s="47">
        <f>E345-F345</f>
        <v>1003189.53</v>
      </c>
      <c r="H345" s="47">
        <v>1890</v>
      </c>
      <c r="I345" s="14" t="s">
        <v>400</v>
      </c>
      <c r="J345" s="14"/>
      <c r="K345" s="14"/>
      <c r="L345" s="14"/>
      <c r="M345" s="14"/>
      <c r="N345" s="14"/>
      <c r="O345" s="14"/>
      <c r="P345" s="14" t="s">
        <v>401</v>
      </c>
    </row>
    <row r="346" spans="1:16" s="80" customFormat="1" ht="18.75">
      <c r="A346" s="22">
        <v>343</v>
      </c>
      <c r="B346" s="93" t="s">
        <v>945</v>
      </c>
      <c r="C346" s="47" t="s">
        <v>12</v>
      </c>
      <c r="D346" s="47">
        <v>1200</v>
      </c>
      <c r="E346" s="47">
        <v>1186283.13</v>
      </c>
      <c r="F346" s="47">
        <f>ROUND(E346*40.4%,2)</f>
        <v>479258.38</v>
      </c>
      <c r="G346" s="47">
        <f>E346-F346</f>
        <v>707024.7499999999</v>
      </c>
      <c r="H346" s="47">
        <v>1200</v>
      </c>
      <c r="I346" s="14" t="s">
        <v>400</v>
      </c>
      <c r="J346" s="14"/>
      <c r="K346" s="14"/>
      <c r="L346" s="14"/>
      <c r="M346" s="14"/>
      <c r="N346" s="14"/>
      <c r="O346" s="14"/>
      <c r="P346" s="14" t="s">
        <v>401</v>
      </c>
    </row>
    <row r="347" spans="1:16" s="80" customFormat="1" ht="18.75">
      <c r="A347" s="22">
        <v>344</v>
      </c>
      <c r="B347" s="113" t="s">
        <v>402</v>
      </c>
      <c r="C347" s="47" t="s">
        <v>12</v>
      </c>
      <c r="D347" s="47">
        <v>1626</v>
      </c>
      <c r="E347" s="47">
        <v>2287996.2</v>
      </c>
      <c r="F347" s="47">
        <f aca="true" t="shared" si="36" ref="F347:F352">ROUND(E347*68.69997%,2)</f>
        <v>1571852.7</v>
      </c>
      <c r="G347" s="47">
        <f aca="true" t="shared" si="37" ref="G347:G352">E347-F347</f>
        <v>716143.5000000002</v>
      </c>
      <c r="H347" s="47">
        <v>1626</v>
      </c>
      <c r="I347" s="14" t="s">
        <v>400</v>
      </c>
      <c r="J347" s="14"/>
      <c r="K347" s="14"/>
      <c r="L347" s="14"/>
      <c r="M347" s="14"/>
      <c r="N347" s="14"/>
      <c r="O347" s="14"/>
      <c r="P347" s="14" t="s">
        <v>403</v>
      </c>
    </row>
    <row r="348" spans="1:16" s="80" customFormat="1" ht="18.75">
      <c r="A348" s="22">
        <v>345</v>
      </c>
      <c r="B348" s="113" t="s">
        <v>946</v>
      </c>
      <c r="C348" s="47" t="s">
        <v>12</v>
      </c>
      <c r="D348" s="47">
        <v>3297</v>
      </c>
      <c r="E348" s="47">
        <v>2374424.25</v>
      </c>
      <c r="F348" s="47">
        <f t="shared" si="36"/>
        <v>1631228.75</v>
      </c>
      <c r="G348" s="47">
        <f t="shared" si="37"/>
        <v>743195.5</v>
      </c>
      <c r="H348" s="47">
        <v>3297</v>
      </c>
      <c r="I348" s="14" t="s">
        <v>400</v>
      </c>
      <c r="J348" s="14"/>
      <c r="K348" s="14"/>
      <c r="L348" s="14"/>
      <c r="M348" s="14"/>
      <c r="N348" s="14"/>
      <c r="O348" s="14"/>
      <c r="P348" s="14" t="s">
        <v>403</v>
      </c>
    </row>
    <row r="349" spans="1:16" s="80" customFormat="1" ht="18.75">
      <c r="A349" s="22">
        <v>346</v>
      </c>
      <c r="B349" s="113" t="s">
        <v>947</v>
      </c>
      <c r="C349" s="47" t="s">
        <v>12</v>
      </c>
      <c r="D349" s="47">
        <v>4252</v>
      </c>
      <c r="E349" s="47">
        <v>3010159.74</v>
      </c>
      <c r="F349" s="47">
        <f t="shared" si="36"/>
        <v>2067978.84</v>
      </c>
      <c r="G349" s="47">
        <f t="shared" si="37"/>
        <v>942180.9000000001</v>
      </c>
      <c r="H349" s="47">
        <v>4252</v>
      </c>
      <c r="I349" s="14" t="s">
        <v>400</v>
      </c>
      <c r="J349" s="14"/>
      <c r="K349" s="14"/>
      <c r="L349" s="14"/>
      <c r="M349" s="14"/>
      <c r="N349" s="14"/>
      <c r="O349" s="14"/>
      <c r="P349" s="14" t="s">
        <v>403</v>
      </c>
    </row>
    <row r="350" spans="1:16" s="80" customFormat="1" ht="18.75">
      <c r="A350" s="22">
        <v>347</v>
      </c>
      <c r="B350" s="113" t="s">
        <v>948</v>
      </c>
      <c r="C350" s="47" t="s">
        <v>12</v>
      </c>
      <c r="D350" s="47">
        <v>2829</v>
      </c>
      <c r="E350" s="47">
        <v>2141135.42</v>
      </c>
      <c r="F350" s="47">
        <f t="shared" si="36"/>
        <v>1470959.39</v>
      </c>
      <c r="G350" s="47">
        <f t="shared" si="37"/>
        <v>670176.03</v>
      </c>
      <c r="H350" s="47">
        <v>2829</v>
      </c>
      <c r="I350" s="14" t="s">
        <v>400</v>
      </c>
      <c r="J350" s="14"/>
      <c r="K350" s="14"/>
      <c r="L350" s="14"/>
      <c r="M350" s="14"/>
      <c r="N350" s="14"/>
      <c r="O350" s="14"/>
      <c r="P350" s="14" t="s">
        <v>403</v>
      </c>
    </row>
    <row r="351" spans="1:16" s="80" customFormat="1" ht="18.75">
      <c r="A351" s="22">
        <v>348</v>
      </c>
      <c r="B351" s="113" t="s">
        <v>949</v>
      </c>
      <c r="C351" s="47" t="s">
        <v>12</v>
      </c>
      <c r="D351" s="47">
        <v>4179</v>
      </c>
      <c r="E351" s="47">
        <v>3100010.99</v>
      </c>
      <c r="F351" s="47">
        <f t="shared" si="36"/>
        <v>2129706.62</v>
      </c>
      <c r="G351" s="47">
        <f t="shared" si="37"/>
        <v>970304.3700000001</v>
      </c>
      <c r="H351" s="47">
        <v>4179</v>
      </c>
      <c r="I351" s="14" t="s">
        <v>400</v>
      </c>
      <c r="J351" s="14"/>
      <c r="K351" s="14"/>
      <c r="L351" s="14"/>
      <c r="M351" s="14"/>
      <c r="N351" s="14"/>
      <c r="O351" s="14"/>
      <c r="P351" s="14" t="s">
        <v>403</v>
      </c>
    </row>
    <row r="352" spans="1:16" s="80" customFormat="1" ht="18.75">
      <c r="A352" s="22">
        <v>349</v>
      </c>
      <c r="B352" s="113" t="s">
        <v>950</v>
      </c>
      <c r="C352" s="47" t="s">
        <v>12</v>
      </c>
      <c r="D352" s="47">
        <v>3401</v>
      </c>
      <c r="E352" s="47">
        <v>2730663.95</v>
      </c>
      <c r="F352" s="47">
        <f t="shared" si="36"/>
        <v>1875965.31</v>
      </c>
      <c r="G352" s="47">
        <f t="shared" si="37"/>
        <v>854698.6400000001</v>
      </c>
      <c r="H352" s="47">
        <v>3401</v>
      </c>
      <c r="I352" s="14" t="s">
        <v>400</v>
      </c>
      <c r="J352" s="14"/>
      <c r="K352" s="14"/>
      <c r="L352" s="14"/>
      <c r="M352" s="14"/>
      <c r="N352" s="14"/>
      <c r="O352" s="14"/>
      <c r="P352" s="14" t="s">
        <v>403</v>
      </c>
    </row>
    <row r="353" spans="1:16" s="80" customFormat="1" ht="18.75">
      <c r="A353" s="22">
        <v>350</v>
      </c>
      <c r="B353" s="113" t="s">
        <v>404</v>
      </c>
      <c r="C353" s="47" t="s">
        <v>12</v>
      </c>
      <c r="D353" s="40">
        <v>2661</v>
      </c>
      <c r="E353" s="40">
        <v>2283758.73</v>
      </c>
      <c r="F353" s="40">
        <f>E353-G353</f>
        <v>838882.6699999999</v>
      </c>
      <c r="G353" s="40">
        <v>1444876.06</v>
      </c>
      <c r="H353" s="40">
        <v>2661</v>
      </c>
      <c r="I353" s="14" t="s">
        <v>400</v>
      </c>
      <c r="J353" s="41"/>
      <c r="K353" s="40"/>
      <c r="L353" s="14"/>
      <c r="M353" s="14"/>
      <c r="N353" s="14"/>
      <c r="O353" s="14"/>
      <c r="P353" s="14" t="s">
        <v>400</v>
      </c>
    </row>
    <row r="354" spans="1:16" s="80" customFormat="1" ht="18.75">
      <c r="A354" s="22">
        <v>351</v>
      </c>
      <c r="B354" s="114" t="s">
        <v>405</v>
      </c>
      <c r="C354" s="47" t="s">
        <v>12</v>
      </c>
      <c r="D354" s="40">
        <v>1027.3</v>
      </c>
      <c r="E354" s="40">
        <v>1509171.62</v>
      </c>
      <c r="F354" s="40">
        <f aca="true" t="shared" si="38" ref="F354:F360">E354-G354</f>
        <v>217663.81000000006</v>
      </c>
      <c r="G354" s="40">
        <v>1291507.81</v>
      </c>
      <c r="H354" s="40">
        <v>1027.3</v>
      </c>
      <c r="I354" s="14" t="s">
        <v>400</v>
      </c>
      <c r="J354" s="41"/>
      <c r="K354" s="40"/>
      <c r="L354" s="14"/>
      <c r="M354" s="14"/>
      <c r="N354" s="14"/>
      <c r="O354" s="14"/>
      <c r="P354" s="14" t="s">
        <v>400</v>
      </c>
    </row>
    <row r="355" spans="1:16" s="80" customFormat="1" ht="18.75">
      <c r="A355" s="22">
        <v>352</v>
      </c>
      <c r="B355" s="113" t="s">
        <v>406</v>
      </c>
      <c r="C355" s="47" t="s">
        <v>12</v>
      </c>
      <c r="D355" s="40">
        <v>561</v>
      </c>
      <c r="E355" s="40">
        <v>441585.68</v>
      </c>
      <c r="F355" s="40">
        <f t="shared" si="38"/>
        <v>354151.72</v>
      </c>
      <c r="G355" s="40">
        <v>87433.96</v>
      </c>
      <c r="H355" s="40">
        <v>561</v>
      </c>
      <c r="I355" s="14" t="s">
        <v>400</v>
      </c>
      <c r="J355" s="41"/>
      <c r="K355" s="40"/>
      <c r="L355" s="14"/>
      <c r="M355" s="14"/>
      <c r="N355" s="14"/>
      <c r="O355" s="14"/>
      <c r="P355" s="14" t="s">
        <v>400</v>
      </c>
    </row>
    <row r="356" spans="1:16" s="80" customFormat="1" ht="18.75">
      <c r="A356" s="22">
        <v>353</v>
      </c>
      <c r="B356" s="113" t="s">
        <v>407</v>
      </c>
      <c r="C356" s="47" t="s">
        <v>12</v>
      </c>
      <c r="D356" s="40">
        <v>684</v>
      </c>
      <c r="E356" s="40">
        <v>530527.17</v>
      </c>
      <c r="F356" s="40">
        <f t="shared" si="38"/>
        <v>425482.79000000004</v>
      </c>
      <c r="G356" s="40">
        <v>105044.38</v>
      </c>
      <c r="H356" s="40">
        <v>684</v>
      </c>
      <c r="I356" s="14" t="s">
        <v>400</v>
      </c>
      <c r="J356" s="41"/>
      <c r="K356" s="40"/>
      <c r="L356" s="14"/>
      <c r="M356" s="14"/>
      <c r="N356" s="14"/>
      <c r="O356" s="14"/>
      <c r="P356" s="14" t="s">
        <v>400</v>
      </c>
    </row>
    <row r="357" spans="1:16" s="80" customFormat="1" ht="18.75">
      <c r="A357" s="22">
        <v>354</v>
      </c>
      <c r="B357" s="113" t="s">
        <v>408</v>
      </c>
      <c r="C357" s="47" t="s">
        <v>12</v>
      </c>
      <c r="D357" s="40">
        <v>4539</v>
      </c>
      <c r="E357" s="40">
        <v>3606210.58</v>
      </c>
      <c r="F357" s="40">
        <f t="shared" si="38"/>
        <v>2395834.9699999997</v>
      </c>
      <c r="G357" s="40">
        <v>1210375.61</v>
      </c>
      <c r="H357" s="40">
        <v>4539</v>
      </c>
      <c r="I357" s="14" t="s">
        <v>400</v>
      </c>
      <c r="J357" s="41"/>
      <c r="K357" s="40"/>
      <c r="L357" s="14"/>
      <c r="M357" s="14"/>
      <c r="N357" s="14"/>
      <c r="O357" s="14"/>
      <c r="P357" s="14" t="s">
        <v>400</v>
      </c>
    </row>
    <row r="358" spans="1:16" s="80" customFormat="1" ht="18.75">
      <c r="A358" s="22">
        <v>355</v>
      </c>
      <c r="B358" s="113" t="s">
        <v>409</v>
      </c>
      <c r="C358" s="47" t="s">
        <v>12</v>
      </c>
      <c r="D358" s="40">
        <v>6905</v>
      </c>
      <c r="E358" s="40">
        <v>6579033.83</v>
      </c>
      <c r="F358" s="40">
        <f t="shared" si="38"/>
        <v>4780039.21</v>
      </c>
      <c r="G358" s="40">
        <v>1798994.62</v>
      </c>
      <c r="H358" s="40">
        <v>6905</v>
      </c>
      <c r="I358" s="14" t="s">
        <v>400</v>
      </c>
      <c r="J358" s="41"/>
      <c r="K358" s="40"/>
      <c r="L358" s="14"/>
      <c r="M358" s="14"/>
      <c r="N358" s="14"/>
      <c r="O358" s="14"/>
      <c r="P358" s="14" t="s">
        <v>400</v>
      </c>
    </row>
    <row r="359" spans="1:16" s="80" customFormat="1" ht="18.75">
      <c r="A359" s="22">
        <v>356</v>
      </c>
      <c r="B359" s="113" t="s">
        <v>410</v>
      </c>
      <c r="C359" s="47" t="s">
        <v>12</v>
      </c>
      <c r="D359" s="40">
        <v>2700</v>
      </c>
      <c r="E359" s="40">
        <v>2147303.12</v>
      </c>
      <c r="F359" s="40">
        <f t="shared" si="38"/>
        <v>1225791.1800000002</v>
      </c>
      <c r="G359" s="40">
        <v>921511.94</v>
      </c>
      <c r="H359" s="40">
        <v>2700</v>
      </c>
      <c r="I359" s="14" t="s">
        <v>400</v>
      </c>
      <c r="J359" s="41"/>
      <c r="K359" s="40"/>
      <c r="L359" s="14"/>
      <c r="M359" s="14"/>
      <c r="N359" s="14"/>
      <c r="O359" s="14"/>
      <c r="P359" s="14" t="s">
        <v>400</v>
      </c>
    </row>
    <row r="360" spans="1:16" s="80" customFormat="1" ht="18.75">
      <c r="A360" s="22">
        <v>357</v>
      </c>
      <c r="B360" s="113" t="s">
        <v>411</v>
      </c>
      <c r="C360" s="47" t="s">
        <v>12</v>
      </c>
      <c r="D360" s="40">
        <v>1440</v>
      </c>
      <c r="E360" s="40">
        <v>1100373.51</v>
      </c>
      <c r="F360" s="40">
        <f t="shared" si="38"/>
        <v>386153.65</v>
      </c>
      <c r="G360" s="40">
        <v>714219.86</v>
      </c>
      <c r="H360" s="40">
        <v>1440</v>
      </c>
      <c r="I360" s="14" t="s">
        <v>400</v>
      </c>
      <c r="J360" s="14" t="s">
        <v>400</v>
      </c>
      <c r="K360" s="14" t="s">
        <v>400</v>
      </c>
      <c r="L360" s="14" t="s">
        <v>400</v>
      </c>
      <c r="M360" s="14" t="s">
        <v>400</v>
      </c>
      <c r="N360" s="14" t="s">
        <v>400</v>
      </c>
      <c r="O360" s="14" t="s">
        <v>400</v>
      </c>
      <c r="P360" s="14" t="s">
        <v>400</v>
      </c>
    </row>
    <row r="361" spans="1:16" s="80" customFormat="1" ht="18.75">
      <c r="A361" s="22">
        <v>358</v>
      </c>
      <c r="B361" s="93" t="s">
        <v>951</v>
      </c>
      <c r="C361" s="47" t="s">
        <v>12</v>
      </c>
      <c r="D361" s="47">
        <v>720</v>
      </c>
      <c r="E361" s="47">
        <v>1036232.34</v>
      </c>
      <c r="F361" s="47">
        <f>ROUND(E361*68.8%,2)</f>
        <v>712927.85</v>
      </c>
      <c r="G361" s="47">
        <f>E361-F361</f>
        <v>323304.49</v>
      </c>
      <c r="H361" s="47">
        <v>720</v>
      </c>
      <c r="I361" s="14" t="s">
        <v>400</v>
      </c>
      <c r="J361" s="14"/>
      <c r="K361" s="14"/>
      <c r="L361" s="14"/>
      <c r="M361" s="14"/>
      <c r="N361" s="14"/>
      <c r="O361" s="14"/>
      <c r="P361" s="14" t="s">
        <v>413</v>
      </c>
    </row>
    <row r="362" spans="1:16" s="80" customFormat="1" ht="18.75">
      <c r="A362" s="22">
        <v>359</v>
      </c>
      <c r="B362" s="93" t="s">
        <v>412</v>
      </c>
      <c r="C362" s="47" t="s">
        <v>12</v>
      </c>
      <c r="D362" s="47">
        <v>1899</v>
      </c>
      <c r="E362" s="47">
        <v>2732221.18</v>
      </c>
      <c r="F362" s="47">
        <f>ROUND(E362*69%,2)</f>
        <v>1885232.61</v>
      </c>
      <c r="G362" s="47">
        <f>E362-F362</f>
        <v>846988.5700000001</v>
      </c>
      <c r="H362" s="47">
        <v>1899</v>
      </c>
      <c r="I362" s="14" t="s">
        <v>400</v>
      </c>
      <c r="J362" s="14"/>
      <c r="K362" s="14"/>
      <c r="L362" s="14"/>
      <c r="M362" s="14"/>
      <c r="N362" s="14"/>
      <c r="O362" s="14"/>
      <c r="P362" s="14" t="s">
        <v>413</v>
      </c>
    </row>
    <row r="363" spans="1:16" s="80" customFormat="1" ht="18.75">
      <c r="A363" s="22">
        <v>360</v>
      </c>
      <c r="B363" s="93" t="s">
        <v>952</v>
      </c>
      <c r="C363" s="47" t="s">
        <v>12</v>
      </c>
      <c r="D363" s="47">
        <v>2337</v>
      </c>
      <c r="E363" s="47">
        <v>3363717.83</v>
      </c>
      <c r="F363" s="47">
        <f>ROUND(E363*68.55%,2)</f>
        <v>2305828.57</v>
      </c>
      <c r="G363" s="47">
        <f>E363-F363</f>
        <v>1057889.2600000002</v>
      </c>
      <c r="H363" s="47">
        <v>2337</v>
      </c>
      <c r="I363" s="14" t="s">
        <v>400</v>
      </c>
      <c r="J363" s="14"/>
      <c r="K363" s="14"/>
      <c r="L363" s="14"/>
      <c r="M363" s="14"/>
      <c r="N363" s="14"/>
      <c r="O363" s="14"/>
      <c r="P363" s="14" t="s">
        <v>413</v>
      </c>
    </row>
    <row r="364" spans="1:16" s="80" customFormat="1" ht="18.75">
      <c r="A364" s="22">
        <v>361</v>
      </c>
      <c r="B364" s="93" t="s">
        <v>953</v>
      </c>
      <c r="C364" s="47" t="s">
        <v>12</v>
      </c>
      <c r="D364" s="47">
        <v>1050</v>
      </c>
      <c r="E364" s="47">
        <v>1511172.17</v>
      </c>
      <c r="F364" s="47">
        <f>ROUND(E364*68.55%,2)</f>
        <v>1035908.52</v>
      </c>
      <c r="G364" s="47">
        <f>E364-F364</f>
        <v>475263.6499999999</v>
      </c>
      <c r="H364" s="47">
        <v>1050</v>
      </c>
      <c r="I364" s="14" t="s">
        <v>400</v>
      </c>
      <c r="J364" s="14"/>
      <c r="K364" s="14"/>
      <c r="L364" s="14"/>
      <c r="M364" s="14"/>
      <c r="N364" s="14"/>
      <c r="O364" s="14"/>
      <c r="P364" s="14" t="s">
        <v>413</v>
      </c>
    </row>
    <row r="365" spans="1:16" s="80" customFormat="1" ht="37.5">
      <c r="A365" s="22">
        <v>362</v>
      </c>
      <c r="B365" s="106" t="s">
        <v>414</v>
      </c>
      <c r="C365" s="47" t="s">
        <v>12</v>
      </c>
      <c r="D365" s="47">
        <v>325</v>
      </c>
      <c r="E365" s="47">
        <v>474813.56</v>
      </c>
      <c r="F365" s="47">
        <f>E365-G365</f>
        <v>446324.75</v>
      </c>
      <c r="G365" s="47">
        <f>ROUND(E365*0.06,2)</f>
        <v>28488.81</v>
      </c>
      <c r="H365" s="47">
        <v>325</v>
      </c>
      <c r="I365" s="14" t="s">
        <v>400</v>
      </c>
      <c r="J365" s="14"/>
      <c r="K365" s="14"/>
      <c r="L365" s="14"/>
      <c r="M365" s="14"/>
      <c r="N365" s="14"/>
      <c r="O365" s="14"/>
      <c r="P365" s="14" t="s">
        <v>416</v>
      </c>
    </row>
    <row r="366" spans="1:16" s="80" customFormat="1" ht="37.5">
      <c r="A366" s="22">
        <v>363</v>
      </c>
      <c r="B366" s="106" t="s">
        <v>415</v>
      </c>
      <c r="C366" s="47" t="s">
        <v>12</v>
      </c>
      <c r="D366" s="47">
        <v>1626</v>
      </c>
      <c r="E366" s="47">
        <v>1221302.12</v>
      </c>
      <c r="F366" s="47">
        <f>E366-G366</f>
        <v>1148023.9900000002</v>
      </c>
      <c r="G366" s="47">
        <f>ROUND(E366*0.06,2)</f>
        <v>73278.13</v>
      </c>
      <c r="H366" s="47">
        <v>1626</v>
      </c>
      <c r="I366" s="14" t="s">
        <v>400</v>
      </c>
      <c r="J366" s="14"/>
      <c r="K366" s="14"/>
      <c r="L366" s="14"/>
      <c r="M366" s="14"/>
      <c r="N366" s="14"/>
      <c r="O366" s="14"/>
      <c r="P366" s="14" t="s">
        <v>416</v>
      </c>
    </row>
    <row r="367" spans="1:16" s="80" customFormat="1" ht="18.75">
      <c r="A367" s="22">
        <v>364</v>
      </c>
      <c r="B367" s="113" t="s">
        <v>417</v>
      </c>
      <c r="C367" s="47" t="s">
        <v>12</v>
      </c>
      <c r="D367" s="45">
        <v>17029</v>
      </c>
      <c r="E367" s="45">
        <v>15800760.76</v>
      </c>
      <c r="F367" s="9">
        <f>E367-G367</f>
        <v>9638274.41</v>
      </c>
      <c r="G367" s="9">
        <v>6162486.35</v>
      </c>
      <c r="H367" s="45">
        <v>17029</v>
      </c>
      <c r="I367" s="14" t="s">
        <v>400</v>
      </c>
      <c r="J367" s="14"/>
      <c r="K367" s="33"/>
      <c r="L367" s="14"/>
      <c r="M367" s="14"/>
      <c r="N367" s="14"/>
      <c r="O367" s="14"/>
      <c r="P367" s="14" t="s">
        <v>425</v>
      </c>
    </row>
    <row r="368" spans="1:16" s="80" customFormat="1" ht="37.5">
      <c r="A368" s="22">
        <v>365</v>
      </c>
      <c r="B368" s="113" t="s">
        <v>418</v>
      </c>
      <c r="C368" s="47" t="s">
        <v>12</v>
      </c>
      <c r="D368" s="45">
        <v>4564</v>
      </c>
      <c r="E368" s="45">
        <v>3381510.34</v>
      </c>
      <c r="F368" s="9">
        <f aca="true" t="shared" si="39" ref="F368:F375">E368-G368</f>
        <v>1503665.38</v>
      </c>
      <c r="G368" s="9">
        <v>1877844.96</v>
      </c>
      <c r="H368" s="45">
        <v>4564</v>
      </c>
      <c r="I368" s="14" t="s">
        <v>400</v>
      </c>
      <c r="J368" s="14"/>
      <c r="K368" s="33"/>
      <c r="L368" s="14"/>
      <c r="M368" s="14"/>
      <c r="N368" s="14"/>
      <c r="O368" s="14"/>
      <c r="P368" s="14" t="s">
        <v>425</v>
      </c>
    </row>
    <row r="369" spans="1:16" s="80" customFormat="1" ht="37.5">
      <c r="A369" s="22">
        <v>366</v>
      </c>
      <c r="B369" s="114" t="s">
        <v>419</v>
      </c>
      <c r="C369" s="47" t="s">
        <v>12</v>
      </c>
      <c r="D369" s="45">
        <v>2005</v>
      </c>
      <c r="E369" s="45">
        <v>2578937.53</v>
      </c>
      <c r="F369" s="9">
        <f t="shared" si="39"/>
        <v>977980.19</v>
      </c>
      <c r="G369" s="9">
        <v>1600957.3399999999</v>
      </c>
      <c r="H369" s="45">
        <v>2005</v>
      </c>
      <c r="I369" s="14" t="s">
        <v>400</v>
      </c>
      <c r="J369" s="14"/>
      <c r="K369" s="33"/>
      <c r="L369" s="14"/>
      <c r="M369" s="14"/>
      <c r="N369" s="14"/>
      <c r="O369" s="14"/>
      <c r="P369" s="14" t="s">
        <v>425</v>
      </c>
    </row>
    <row r="370" spans="1:16" s="80" customFormat="1" ht="18.75">
      <c r="A370" s="22">
        <v>367</v>
      </c>
      <c r="B370" s="114" t="s">
        <v>23</v>
      </c>
      <c r="C370" s="47" t="s">
        <v>12</v>
      </c>
      <c r="D370" s="45">
        <v>3760</v>
      </c>
      <c r="E370" s="45">
        <v>2868594.7</v>
      </c>
      <c r="F370" s="9">
        <f t="shared" si="39"/>
        <v>1167705.6400000001</v>
      </c>
      <c r="G370" s="9">
        <v>1700889.06</v>
      </c>
      <c r="H370" s="45">
        <v>3760</v>
      </c>
      <c r="I370" s="14" t="s">
        <v>400</v>
      </c>
      <c r="J370" s="14"/>
      <c r="K370" s="33"/>
      <c r="L370" s="14"/>
      <c r="M370" s="14"/>
      <c r="N370" s="14"/>
      <c r="O370" s="14"/>
      <c r="P370" s="14" t="s">
        <v>425</v>
      </c>
    </row>
    <row r="371" spans="1:16" s="80" customFormat="1" ht="37.5">
      <c r="A371" s="22">
        <v>368</v>
      </c>
      <c r="B371" s="114" t="s">
        <v>420</v>
      </c>
      <c r="C371" s="47" t="s">
        <v>12</v>
      </c>
      <c r="D371" s="45">
        <v>1742</v>
      </c>
      <c r="E371" s="45">
        <v>2121800.76</v>
      </c>
      <c r="F371" s="9">
        <f t="shared" si="39"/>
        <v>678555.6099999999</v>
      </c>
      <c r="G371" s="9">
        <v>1443245.15</v>
      </c>
      <c r="H371" s="45">
        <v>1742</v>
      </c>
      <c r="I371" s="14" t="s">
        <v>400</v>
      </c>
      <c r="J371" s="14"/>
      <c r="K371" s="33"/>
      <c r="L371" s="14"/>
      <c r="M371" s="14"/>
      <c r="N371" s="14"/>
      <c r="O371" s="14"/>
      <c r="P371" s="14" t="s">
        <v>425</v>
      </c>
    </row>
    <row r="372" spans="1:16" s="80" customFormat="1" ht="37.5">
      <c r="A372" s="22">
        <v>369</v>
      </c>
      <c r="B372" s="114" t="s">
        <v>421</v>
      </c>
      <c r="C372" s="47" t="s">
        <v>12</v>
      </c>
      <c r="D372" s="45">
        <v>6666</v>
      </c>
      <c r="E372" s="45">
        <v>7278745.97</v>
      </c>
      <c r="F372" s="9">
        <f t="shared" si="39"/>
        <v>4056354.7199999997</v>
      </c>
      <c r="G372" s="9">
        <v>3222391.25</v>
      </c>
      <c r="H372" s="45">
        <v>6666</v>
      </c>
      <c r="I372" s="14" t="s">
        <v>400</v>
      </c>
      <c r="J372" s="14"/>
      <c r="K372" s="33"/>
      <c r="L372" s="14"/>
      <c r="M372" s="14"/>
      <c r="N372" s="14"/>
      <c r="O372" s="14"/>
      <c r="P372" s="14" t="s">
        <v>425</v>
      </c>
    </row>
    <row r="373" spans="1:16" s="80" customFormat="1" ht="18.75">
      <c r="A373" s="22">
        <v>370</v>
      </c>
      <c r="B373" s="114" t="s">
        <v>422</v>
      </c>
      <c r="C373" s="47" t="s">
        <v>12</v>
      </c>
      <c r="D373" s="45">
        <v>2712</v>
      </c>
      <c r="E373" s="45">
        <v>3373478.49</v>
      </c>
      <c r="F373" s="9">
        <f t="shared" si="39"/>
        <v>1498404.52</v>
      </c>
      <c r="G373" s="9">
        <v>1875073.9700000002</v>
      </c>
      <c r="H373" s="45">
        <v>2712</v>
      </c>
      <c r="I373" s="14" t="s">
        <v>400</v>
      </c>
      <c r="J373" s="14"/>
      <c r="K373" s="33"/>
      <c r="L373" s="14"/>
      <c r="M373" s="14"/>
      <c r="N373" s="14"/>
      <c r="O373" s="14"/>
      <c r="P373" s="14" t="s">
        <v>425</v>
      </c>
    </row>
    <row r="374" spans="1:16" s="80" customFormat="1" ht="18.75">
      <c r="A374" s="22">
        <v>371</v>
      </c>
      <c r="B374" s="114" t="s">
        <v>423</v>
      </c>
      <c r="C374" s="47" t="s">
        <v>12</v>
      </c>
      <c r="D374" s="45">
        <v>907</v>
      </c>
      <c r="E374" s="45">
        <v>693565.99</v>
      </c>
      <c r="F374" s="9">
        <f t="shared" si="39"/>
        <v>454285.72</v>
      </c>
      <c r="G374" s="9">
        <v>239280.27</v>
      </c>
      <c r="H374" s="45">
        <v>907</v>
      </c>
      <c r="I374" s="14" t="s">
        <v>400</v>
      </c>
      <c r="J374" s="14"/>
      <c r="K374" s="33"/>
      <c r="L374" s="14"/>
      <c r="M374" s="14"/>
      <c r="N374" s="14"/>
      <c r="O374" s="14"/>
      <c r="P374" s="14" t="s">
        <v>425</v>
      </c>
    </row>
    <row r="375" spans="1:16" s="80" customFormat="1" ht="18.75">
      <c r="A375" s="22">
        <v>372</v>
      </c>
      <c r="B375" s="114" t="s">
        <v>424</v>
      </c>
      <c r="C375" s="47" t="s">
        <v>12</v>
      </c>
      <c r="D375" s="45">
        <v>3154</v>
      </c>
      <c r="E375" s="45">
        <v>2438164.36</v>
      </c>
      <c r="F375" s="9">
        <f t="shared" si="39"/>
        <v>885773.8099999998</v>
      </c>
      <c r="G375" s="9">
        <v>1552390.55</v>
      </c>
      <c r="H375" s="45">
        <v>3154</v>
      </c>
      <c r="I375" s="14" t="s">
        <v>400</v>
      </c>
      <c r="J375" s="14"/>
      <c r="K375" s="33"/>
      <c r="L375" s="14"/>
      <c r="M375" s="14"/>
      <c r="N375" s="14"/>
      <c r="O375" s="14"/>
      <c r="P375" s="14" t="s">
        <v>425</v>
      </c>
    </row>
    <row r="376" spans="1:16" s="80" customFormat="1" ht="18.75">
      <c r="A376" s="22">
        <v>373</v>
      </c>
      <c r="B376" s="113" t="s">
        <v>954</v>
      </c>
      <c r="C376" s="47" t="s">
        <v>363</v>
      </c>
      <c r="D376" s="47">
        <v>360</v>
      </c>
      <c r="E376" s="47">
        <v>503700.66</v>
      </c>
      <c r="F376" s="47">
        <f aca="true" t="shared" si="40" ref="F376:F381">ROUND(E376*61.5%,2)</f>
        <v>309775.91</v>
      </c>
      <c r="G376" s="47">
        <f aca="true" t="shared" si="41" ref="G376:G383">E376-F376</f>
        <v>193924.75</v>
      </c>
      <c r="H376" s="47">
        <v>360</v>
      </c>
      <c r="I376" s="14" t="s">
        <v>400</v>
      </c>
      <c r="J376" s="14"/>
      <c r="K376" s="14"/>
      <c r="L376" s="14"/>
      <c r="M376" s="14"/>
      <c r="N376" s="14"/>
      <c r="O376" s="14"/>
      <c r="P376" s="14" t="s">
        <v>427</v>
      </c>
    </row>
    <row r="377" spans="1:16" s="80" customFormat="1" ht="18.75">
      <c r="A377" s="22">
        <v>374</v>
      </c>
      <c r="B377" s="113" t="s">
        <v>955</v>
      </c>
      <c r="C377" s="47" t="s">
        <v>363</v>
      </c>
      <c r="D377" s="47">
        <v>570</v>
      </c>
      <c r="E377" s="47">
        <v>797525.99</v>
      </c>
      <c r="F377" s="47">
        <f t="shared" si="40"/>
        <v>490478.48</v>
      </c>
      <c r="G377" s="47">
        <f t="shared" si="41"/>
        <v>307047.51</v>
      </c>
      <c r="H377" s="47">
        <v>570</v>
      </c>
      <c r="I377" s="14" t="s">
        <v>400</v>
      </c>
      <c r="J377" s="14"/>
      <c r="K377" s="14"/>
      <c r="L377" s="14"/>
      <c r="M377" s="14"/>
      <c r="N377" s="14"/>
      <c r="O377" s="14"/>
      <c r="P377" s="14" t="s">
        <v>427</v>
      </c>
    </row>
    <row r="378" spans="1:16" s="80" customFormat="1" ht="18.75">
      <c r="A378" s="22">
        <v>375</v>
      </c>
      <c r="B378" s="113" t="s">
        <v>956</v>
      </c>
      <c r="C378" s="47" t="s">
        <v>363</v>
      </c>
      <c r="D378" s="47">
        <v>486</v>
      </c>
      <c r="E378" s="47">
        <v>679995.92</v>
      </c>
      <c r="F378" s="47">
        <f t="shared" si="40"/>
        <v>418197.49</v>
      </c>
      <c r="G378" s="47">
        <f t="shared" si="41"/>
        <v>261798.43000000005</v>
      </c>
      <c r="H378" s="47">
        <v>486</v>
      </c>
      <c r="I378" s="14" t="s">
        <v>400</v>
      </c>
      <c r="J378" s="14"/>
      <c r="K378" s="14"/>
      <c r="L378" s="14"/>
      <c r="M378" s="14"/>
      <c r="N378" s="14"/>
      <c r="O378" s="14"/>
      <c r="P378" s="14" t="s">
        <v>427</v>
      </c>
    </row>
    <row r="379" spans="1:16" s="80" customFormat="1" ht="18.75">
      <c r="A379" s="22">
        <v>376</v>
      </c>
      <c r="B379" s="114" t="s">
        <v>426</v>
      </c>
      <c r="C379" s="47" t="s">
        <v>363</v>
      </c>
      <c r="D379" s="47">
        <v>426</v>
      </c>
      <c r="E379" s="47">
        <v>596045.77</v>
      </c>
      <c r="F379" s="47">
        <f t="shared" si="40"/>
        <v>366568.15</v>
      </c>
      <c r="G379" s="47">
        <f t="shared" si="41"/>
        <v>229477.62</v>
      </c>
      <c r="H379" s="47">
        <v>426</v>
      </c>
      <c r="I379" s="14" t="s">
        <v>400</v>
      </c>
      <c r="J379" s="14"/>
      <c r="K379" s="14"/>
      <c r="L379" s="14"/>
      <c r="M379" s="14"/>
      <c r="N379" s="14"/>
      <c r="O379" s="14"/>
      <c r="P379" s="14" t="s">
        <v>427</v>
      </c>
    </row>
    <row r="380" spans="1:16" s="80" customFormat="1" ht="37.5">
      <c r="A380" s="22">
        <v>377</v>
      </c>
      <c r="B380" s="113" t="s">
        <v>957</v>
      </c>
      <c r="C380" s="47" t="s">
        <v>363</v>
      </c>
      <c r="D380" s="47">
        <v>303</v>
      </c>
      <c r="E380" s="47">
        <v>423948.02</v>
      </c>
      <c r="F380" s="47">
        <f t="shared" si="40"/>
        <v>260728.03</v>
      </c>
      <c r="G380" s="47">
        <f t="shared" si="41"/>
        <v>163219.99000000002</v>
      </c>
      <c r="H380" s="47">
        <v>303</v>
      </c>
      <c r="I380" s="14" t="s">
        <v>400</v>
      </c>
      <c r="J380" s="14"/>
      <c r="K380" s="14"/>
      <c r="L380" s="14"/>
      <c r="M380" s="14"/>
      <c r="N380" s="14"/>
      <c r="O380" s="14"/>
      <c r="P380" s="14" t="s">
        <v>427</v>
      </c>
    </row>
    <row r="381" spans="1:16" s="80" customFormat="1" ht="37.5">
      <c r="A381" s="22">
        <v>378</v>
      </c>
      <c r="B381" s="113" t="s">
        <v>958</v>
      </c>
      <c r="C381" s="47" t="s">
        <v>363</v>
      </c>
      <c r="D381" s="47">
        <v>690</v>
      </c>
      <c r="E381" s="47">
        <v>965426.27</v>
      </c>
      <c r="F381" s="47">
        <f t="shared" si="40"/>
        <v>593737.16</v>
      </c>
      <c r="G381" s="47">
        <f t="shared" si="41"/>
        <v>371689.11</v>
      </c>
      <c r="H381" s="47">
        <v>690</v>
      </c>
      <c r="I381" s="14" t="s">
        <v>400</v>
      </c>
      <c r="J381" s="14"/>
      <c r="K381" s="14"/>
      <c r="L381" s="14"/>
      <c r="M381" s="14"/>
      <c r="N381" s="14"/>
      <c r="O381" s="14"/>
      <c r="P381" s="14" t="s">
        <v>427</v>
      </c>
    </row>
    <row r="382" spans="1:16" s="80" customFormat="1" ht="18.75">
      <c r="A382" s="22">
        <v>379</v>
      </c>
      <c r="B382" s="113" t="s">
        <v>959</v>
      </c>
      <c r="C382" s="47" t="s">
        <v>363</v>
      </c>
      <c r="D382" s="47">
        <v>1200</v>
      </c>
      <c r="E382" s="47">
        <v>1701776.29</v>
      </c>
      <c r="F382" s="47">
        <f>ROUND(E382*57.3%,2)</f>
        <v>975117.81</v>
      </c>
      <c r="G382" s="47">
        <f t="shared" si="41"/>
        <v>726658.48</v>
      </c>
      <c r="H382" s="47">
        <v>1200</v>
      </c>
      <c r="I382" s="14" t="s">
        <v>400</v>
      </c>
      <c r="J382" s="14"/>
      <c r="K382" s="14"/>
      <c r="L382" s="14"/>
      <c r="M382" s="14"/>
      <c r="N382" s="14"/>
      <c r="O382" s="14"/>
      <c r="P382" s="14" t="s">
        <v>427</v>
      </c>
    </row>
    <row r="383" spans="1:16" s="80" customFormat="1" ht="18.75">
      <c r="A383" s="22">
        <v>380</v>
      </c>
      <c r="B383" s="113" t="s">
        <v>960</v>
      </c>
      <c r="C383" s="47" t="s">
        <v>363</v>
      </c>
      <c r="D383" s="47">
        <v>450</v>
      </c>
      <c r="E383" s="47">
        <v>629625.79</v>
      </c>
      <c r="F383" s="47">
        <f>ROUND(E383*61.5%,2)</f>
        <v>387219.86</v>
      </c>
      <c r="G383" s="47">
        <f t="shared" si="41"/>
        <v>242405.93000000005</v>
      </c>
      <c r="H383" s="47">
        <v>450</v>
      </c>
      <c r="I383" s="14" t="s">
        <v>400</v>
      </c>
      <c r="J383" s="14"/>
      <c r="K383" s="14"/>
      <c r="L383" s="14"/>
      <c r="M383" s="14"/>
      <c r="N383" s="14"/>
      <c r="O383" s="14"/>
      <c r="P383" s="14" t="s">
        <v>427</v>
      </c>
    </row>
    <row r="384" spans="1:16" s="80" customFormat="1" ht="18.75">
      <c r="A384" s="22">
        <v>381</v>
      </c>
      <c r="B384" s="93" t="s">
        <v>428</v>
      </c>
      <c r="C384" s="47" t="s">
        <v>12</v>
      </c>
      <c r="D384" s="47">
        <v>2600</v>
      </c>
      <c r="E384" s="47">
        <v>3005224.25</v>
      </c>
      <c r="F384" s="40">
        <f>E384-G384</f>
        <v>2398693.64</v>
      </c>
      <c r="G384" s="40">
        <v>606530.61</v>
      </c>
      <c r="H384" s="47">
        <v>2600</v>
      </c>
      <c r="I384" s="14" t="s">
        <v>436</v>
      </c>
      <c r="J384" s="14" t="s">
        <v>436</v>
      </c>
      <c r="K384" s="14" t="s">
        <v>436</v>
      </c>
      <c r="L384" s="14" t="s">
        <v>436</v>
      </c>
      <c r="M384" s="14" t="s">
        <v>436</v>
      </c>
      <c r="N384" s="14" t="s">
        <v>436</v>
      </c>
      <c r="O384" s="14" t="s">
        <v>436</v>
      </c>
      <c r="P384" s="14" t="s">
        <v>436</v>
      </c>
    </row>
    <row r="385" spans="1:16" s="80" customFormat="1" ht="18.75">
      <c r="A385" s="22">
        <v>382</v>
      </c>
      <c r="B385" s="93" t="s">
        <v>429</v>
      </c>
      <c r="C385" s="47" t="s">
        <v>12</v>
      </c>
      <c r="D385" s="47">
        <v>8743</v>
      </c>
      <c r="E385" s="47">
        <v>8326764.07</v>
      </c>
      <c r="F385" s="40">
        <f aca="true" t="shared" si="42" ref="F385:F391">E385-G385</f>
        <v>6991182.470000001</v>
      </c>
      <c r="G385" s="40">
        <v>1335581.6</v>
      </c>
      <c r="H385" s="47">
        <v>8743</v>
      </c>
      <c r="I385" s="14" t="s">
        <v>436</v>
      </c>
      <c r="J385" s="14" t="s">
        <v>436</v>
      </c>
      <c r="K385" s="14" t="s">
        <v>436</v>
      </c>
      <c r="L385" s="14" t="s">
        <v>436</v>
      </c>
      <c r="M385" s="14" t="s">
        <v>436</v>
      </c>
      <c r="N385" s="14" t="s">
        <v>436</v>
      </c>
      <c r="O385" s="14" t="s">
        <v>436</v>
      </c>
      <c r="P385" s="14" t="s">
        <v>436</v>
      </c>
    </row>
    <row r="386" spans="1:16" s="80" customFormat="1" ht="18.75">
      <c r="A386" s="22">
        <v>383</v>
      </c>
      <c r="B386" s="93" t="s">
        <v>430</v>
      </c>
      <c r="C386" s="47" t="s">
        <v>12</v>
      </c>
      <c r="D386" s="47">
        <v>9241</v>
      </c>
      <c r="E386" s="47">
        <v>9197969.28</v>
      </c>
      <c r="F386" s="40">
        <f t="shared" si="42"/>
        <v>7743032.569999999</v>
      </c>
      <c r="G386" s="40">
        <v>1454936.71</v>
      </c>
      <c r="H386" s="47">
        <v>9241</v>
      </c>
      <c r="I386" s="14" t="s">
        <v>436</v>
      </c>
      <c r="J386" s="14" t="s">
        <v>436</v>
      </c>
      <c r="K386" s="14" t="s">
        <v>436</v>
      </c>
      <c r="L386" s="14" t="s">
        <v>436</v>
      </c>
      <c r="M386" s="14" t="s">
        <v>436</v>
      </c>
      <c r="N386" s="14" t="s">
        <v>436</v>
      </c>
      <c r="O386" s="14" t="s">
        <v>436</v>
      </c>
      <c r="P386" s="14" t="s">
        <v>436</v>
      </c>
    </row>
    <row r="387" spans="1:16" s="80" customFormat="1" ht="18.75">
      <c r="A387" s="22">
        <v>384</v>
      </c>
      <c r="B387" s="93" t="s">
        <v>431</v>
      </c>
      <c r="C387" s="47" t="s">
        <v>12</v>
      </c>
      <c r="D387" s="47">
        <v>4891</v>
      </c>
      <c r="E387" s="47">
        <v>5430767.74</v>
      </c>
      <c r="F387" s="40">
        <f t="shared" si="42"/>
        <v>4491937.640000001</v>
      </c>
      <c r="G387" s="40">
        <v>938830.1</v>
      </c>
      <c r="H387" s="47">
        <v>4891</v>
      </c>
      <c r="I387" s="14" t="s">
        <v>436</v>
      </c>
      <c r="J387" s="14" t="s">
        <v>436</v>
      </c>
      <c r="K387" s="14" t="s">
        <v>436</v>
      </c>
      <c r="L387" s="14" t="s">
        <v>436</v>
      </c>
      <c r="M387" s="14" t="s">
        <v>436</v>
      </c>
      <c r="N387" s="14" t="s">
        <v>436</v>
      </c>
      <c r="O387" s="14" t="s">
        <v>436</v>
      </c>
      <c r="P387" s="14" t="s">
        <v>436</v>
      </c>
    </row>
    <row r="388" spans="1:16" s="80" customFormat="1" ht="37.5">
      <c r="A388" s="22">
        <v>385</v>
      </c>
      <c r="B388" s="93" t="s">
        <v>432</v>
      </c>
      <c r="C388" s="47" t="s">
        <v>12</v>
      </c>
      <c r="D388" s="47">
        <v>4526</v>
      </c>
      <c r="E388" s="47">
        <v>5646017.7</v>
      </c>
      <c r="F388" s="40">
        <f t="shared" si="42"/>
        <v>4677698.36</v>
      </c>
      <c r="G388" s="40">
        <v>968319.34</v>
      </c>
      <c r="H388" s="47">
        <v>4526</v>
      </c>
      <c r="I388" s="14" t="s">
        <v>436</v>
      </c>
      <c r="J388" s="14" t="s">
        <v>436</v>
      </c>
      <c r="K388" s="14" t="s">
        <v>436</v>
      </c>
      <c r="L388" s="14" t="s">
        <v>436</v>
      </c>
      <c r="M388" s="14" t="s">
        <v>436</v>
      </c>
      <c r="N388" s="14" t="s">
        <v>436</v>
      </c>
      <c r="O388" s="14" t="s">
        <v>436</v>
      </c>
      <c r="P388" s="14" t="s">
        <v>436</v>
      </c>
    </row>
    <row r="389" spans="1:16" s="80" customFormat="1" ht="18.75">
      <c r="A389" s="22">
        <v>386</v>
      </c>
      <c r="B389" s="93" t="s">
        <v>433</v>
      </c>
      <c r="C389" s="47" t="s">
        <v>12</v>
      </c>
      <c r="D389" s="47">
        <v>3200</v>
      </c>
      <c r="E389" s="47">
        <v>2822035.54</v>
      </c>
      <c r="F389" s="40">
        <f t="shared" si="42"/>
        <v>2240601.75</v>
      </c>
      <c r="G389" s="40">
        <v>581433.79</v>
      </c>
      <c r="H389" s="47">
        <v>3200</v>
      </c>
      <c r="I389" s="14" t="s">
        <v>436</v>
      </c>
      <c r="J389" s="14" t="s">
        <v>436</v>
      </c>
      <c r="K389" s="14" t="s">
        <v>436</v>
      </c>
      <c r="L389" s="14" t="s">
        <v>436</v>
      </c>
      <c r="M389" s="14" t="s">
        <v>436</v>
      </c>
      <c r="N389" s="14" t="s">
        <v>436</v>
      </c>
      <c r="O389" s="14" t="s">
        <v>436</v>
      </c>
      <c r="P389" s="14" t="s">
        <v>436</v>
      </c>
    </row>
    <row r="390" spans="1:16" s="80" customFormat="1" ht="18.75">
      <c r="A390" s="22">
        <v>387</v>
      </c>
      <c r="B390" s="93" t="s">
        <v>434</v>
      </c>
      <c r="C390" s="47" t="s">
        <v>12</v>
      </c>
      <c r="D390" s="47">
        <v>2046</v>
      </c>
      <c r="E390" s="47">
        <v>2582312.44</v>
      </c>
      <c r="F390" s="40">
        <f t="shared" si="42"/>
        <v>2033720.72</v>
      </c>
      <c r="G390" s="40">
        <v>548591.72</v>
      </c>
      <c r="H390" s="47">
        <v>2046</v>
      </c>
      <c r="I390" s="14" t="s">
        <v>436</v>
      </c>
      <c r="J390" s="14" t="s">
        <v>436</v>
      </c>
      <c r="K390" s="14" t="s">
        <v>436</v>
      </c>
      <c r="L390" s="14" t="s">
        <v>436</v>
      </c>
      <c r="M390" s="14" t="s">
        <v>436</v>
      </c>
      <c r="N390" s="14" t="s">
        <v>436</v>
      </c>
      <c r="O390" s="14" t="s">
        <v>436</v>
      </c>
      <c r="P390" s="14" t="s">
        <v>436</v>
      </c>
    </row>
    <row r="391" spans="1:16" s="80" customFormat="1" ht="18.75">
      <c r="A391" s="22">
        <v>388</v>
      </c>
      <c r="B391" s="93" t="s">
        <v>435</v>
      </c>
      <c r="C391" s="47" t="s">
        <v>12</v>
      </c>
      <c r="D391" s="47">
        <v>14862</v>
      </c>
      <c r="E391" s="47">
        <v>13792523.49</v>
      </c>
      <c r="F391" s="40">
        <f t="shared" si="42"/>
        <v>11708132.85</v>
      </c>
      <c r="G391" s="40">
        <v>2084390.64</v>
      </c>
      <c r="H391" s="47">
        <v>14862</v>
      </c>
      <c r="I391" s="14" t="s">
        <v>436</v>
      </c>
      <c r="J391" s="14" t="s">
        <v>436</v>
      </c>
      <c r="K391" s="14" t="s">
        <v>436</v>
      </c>
      <c r="L391" s="14" t="s">
        <v>436</v>
      </c>
      <c r="M391" s="14" t="s">
        <v>436</v>
      </c>
      <c r="N391" s="14" t="s">
        <v>436</v>
      </c>
      <c r="O391" s="14" t="s">
        <v>436</v>
      </c>
      <c r="P391" s="14" t="s">
        <v>436</v>
      </c>
    </row>
    <row r="392" spans="1:16" s="80" customFormat="1" ht="18.75">
      <c r="A392" s="22">
        <v>389</v>
      </c>
      <c r="B392" s="93" t="s">
        <v>437</v>
      </c>
      <c r="C392" s="47" t="s">
        <v>12</v>
      </c>
      <c r="D392" s="127">
        <v>4408</v>
      </c>
      <c r="E392" s="127">
        <v>8990627.61</v>
      </c>
      <c r="F392" s="129">
        <v>7875789.789999999</v>
      </c>
      <c r="G392" s="129">
        <v>1114837.82</v>
      </c>
      <c r="H392" s="47">
        <v>4408</v>
      </c>
      <c r="I392" s="14" t="s">
        <v>436</v>
      </c>
      <c r="J392" s="40"/>
      <c r="K392" s="14"/>
      <c r="L392" s="14"/>
      <c r="M392" s="14"/>
      <c r="N392" s="14"/>
      <c r="O392" s="14"/>
      <c r="P392" s="14" t="s">
        <v>438</v>
      </c>
    </row>
    <row r="393" spans="1:16" s="80" customFormat="1" ht="18.75">
      <c r="A393" s="22">
        <v>390</v>
      </c>
      <c r="B393" s="93" t="s">
        <v>439</v>
      </c>
      <c r="C393" s="47" t="s">
        <v>12</v>
      </c>
      <c r="D393" s="47">
        <v>2330</v>
      </c>
      <c r="E393" s="47">
        <v>2714153.95</v>
      </c>
      <c r="F393" s="40">
        <f aca="true" t="shared" si="43" ref="F393:F402">E393-G393</f>
        <v>1726201.9100000001</v>
      </c>
      <c r="G393" s="40">
        <f>ROUND(E393*0.364,2)</f>
        <v>987952.04</v>
      </c>
      <c r="H393" s="47">
        <v>2330</v>
      </c>
      <c r="I393" s="14" t="s">
        <v>436</v>
      </c>
      <c r="J393" s="14"/>
      <c r="K393" s="14"/>
      <c r="L393" s="14"/>
      <c r="M393" s="14"/>
      <c r="N393" s="14"/>
      <c r="O393" s="14"/>
      <c r="P393" s="14" t="s">
        <v>444</v>
      </c>
    </row>
    <row r="394" spans="1:16" s="80" customFormat="1" ht="18.75">
      <c r="A394" s="22">
        <v>391</v>
      </c>
      <c r="B394" s="93" t="s">
        <v>440</v>
      </c>
      <c r="C394" s="47" t="s">
        <v>12</v>
      </c>
      <c r="D394" s="47">
        <v>2960</v>
      </c>
      <c r="E394" s="47">
        <v>4104224.25</v>
      </c>
      <c r="F394" s="40">
        <f t="shared" si="43"/>
        <v>2610286.62</v>
      </c>
      <c r="G394" s="40">
        <f>ROUND(E394*0.364,2)</f>
        <v>1493937.63</v>
      </c>
      <c r="H394" s="47">
        <v>2960</v>
      </c>
      <c r="I394" s="14" t="s">
        <v>436</v>
      </c>
      <c r="J394" s="14"/>
      <c r="K394" s="14"/>
      <c r="L394" s="14"/>
      <c r="M394" s="14"/>
      <c r="N394" s="14"/>
      <c r="O394" s="14"/>
      <c r="P394" s="14" t="s">
        <v>444</v>
      </c>
    </row>
    <row r="395" spans="1:16" s="80" customFormat="1" ht="18.75">
      <c r="A395" s="22">
        <v>392</v>
      </c>
      <c r="B395" s="93" t="s">
        <v>441</v>
      </c>
      <c r="C395" s="47" t="s">
        <v>12</v>
      </c>
      <c r="D395" s="47">
        <v>3852</v>
      </c>
      <c r="E395" s="47">
        <v>3146705.23</v>
      </c>
      <c r="F395" s="40">
        <f t="shared" si="43"/>
        <v>2001304.53</v>
      </c>
      <c r="G395" s="40">
        <f>ROUND(E395*0.364,2)</f>
        <v>1145400.7</v>
      </c>
      <c r="H395" s="47">
        <v>3852</v>
      </c>
      <c r="I395" s="14" t="s">
        <v>436</v>
      </c>
      <c r="J395" s="14"/>
      <c r="K395" s="14"/>
      <c r="L395" s="14"/>
      <c r="M395" s="14"/>
      <c r="N395" s="14"/>
      <c r="O395" s="14"/>
      <c r="P395" s="14" t="s">
        <v>444</v>
      </c>
    </row>
    <row r="396" spans="1:16" s="80" customFormat="1" ht="18.75">
      <c r="A396" s="22">
        <v>393</v>
      </c>
      <c r="B396" s="93" t="s">
        <v>442</v>
      </c>
      <c r="C396" s="47" t="s">
        <v>12</v>
      </c>
      <c r="D396" s="47">
        <v>9024</v>
      </c>
      <c r="E396" s="47">
        <v>7038583.52</v>
      </c>
      <c r="F396" s="40">
        <f t="shared" si="43"/>
        <v>4476539.119999999</v>
      </c>
      <c r="G396" s="40">
        <f>ROUND(E396*0.364,2)</f>
        <v>2562044.4</v>
      </c>
      <c r="H396" s="47">
        <v>9024</v>
      </c>
      <c r="I396" s="14" t="s">
        <v>436</v>
      </c>
      <c r="J396" s="14"/>
      <c r="K396" s="14"/>
      <c r="L396" s="14"/>
      <c r="M396" s="14"/>
      <c r="N396" s="14"/>
      <c r="O396" s="14"/>
      <c r="P396" s="14" t="s">
        <v>444</v>
      </c>
    </row>
    <row r="397" spans="1:16" s="80" customFormat="1" ht="18.75">
      <c r="A397" s="22">
        <v>394</v>
      </c>
      <c r="B397" s="93" t="s">
        <v>443</v>
      </c>
      <c r="C397" s="47" t="s">
        <v>12</v>
      </c>
      <c r="D397" s="47">
        <v>4560</v>
      </c>
      <c r="E397" s="47">
        <v>6663894.87</v>
      </c>
      <c r="F397" s="40">
        <f t="shared" si="43"/>
        <v>4238237.140000001</v>
      </c>
      <c r="G397" s="40">
        <f>ROUND(E397*0.364,2)</f>
        <v>2425657.73</v>
      </c>
      <c r="H397" s="47">
        <v>4560</v>
      </c>
      <c r="I397" s="14" t="s">
        <v>436</v>
      </c>
      <c r="J397" s="14"/>
      <c r="K397" s="14"/>
      <c r="L397" s="14"/>
      <c r="M397" s="14"/>
      <c r="N397" s="14"/>
      <c r="O397" s="14"/>
      <c r="P397" s="14" t="s">
        <v>444</v>
      </c>
    </row>
    <row r="398" spans="1:16" s="80" customFormat="1" ht="18.75">
      <c r="A398" s="22">
        <v>395</v>
      </c>
      <c r="B398" s="93" t="s">
        <v>445</v>
      </c>
      <c r="C398" s="47" t="s">
        <v>12</v>
      </c>
      <c r="D398" s="47">
        <v>5240</v>
      </c>
      <c r="E398" s="47">
        <v>11705631.48</v>
      </c>
      <c r="F398" s="40">
        <f t="shared" si="43"/>
        <v>8846569.275</v>
      </c>
      <c r="G398" s="40">
        <v>2859062.205</v>
      </c>
      <c r="H398" s="47">
        <v>5240</v>
      </c>
      <c r="I398" s="14" t="s">
        <v>436</v>
      </c>
      <c r="J398" s="14"/>
      <c r="K398" s="14"/>
      <c r="L398" s="14"/>
      <c r="M398" s="14"/>
      <c r="N398" s="14"/>
      <c r="O398" s="14"/>
      <c r="P398" s="14" t="s">
        <v>447</v>
      </c>
    </row>
    <row r="399" spans="1:16" s="80" customFormat="1" ht="18.75">
      <c r="A399" s="22">
        <v>396</v>
      </c>
      <c r="B399" s="93" t="s">
        <v>446</v>
      </c>
      <c r="C399" s="47" t="s">
        <v>12</v>
      </c>
      <c r="D399" s="47">
        <v>2120</v>
      </c>
      <c r="E399" s="47">
        <v>1783490.54</v>
      </c>
      <c r="F399" s="40">
        <f t="shared" si="43"/>
        <v>1345430.725</v>
      </c>
      <c r="G399" s="40">
        <v>438059.815</v>
      </c>
      <c r="H399" s="47">
        <v>2120</v>
      </c>
      <c r="I399" s="14" t="s">
        <v>436</v>
      </c>
      <c r="J399" s="14"/>
      <c r="K399" s="14"/>
      <c r="L399" s="14"/>
      <c r="M399" s="14"/>
      <c r="N399" s="14"/>
      <c r="O399" s="14"/>
      <c r="P399" s="14" t="s">
        <v>447</v>
      </c>
    </row>
    <row r="400" spans="1:16" s="80" customFormat="1" ht="18.75">
      <c r="A400" s="22">
        <v>397</v>
      </c>
      <c r="B400" s="93" t="s">
        <v>448</v>
      </c>
      <c r="C400" s="47" t="s">
        <v>12</v>
      </c>
      <c r="D400" s="47">
        <v>5389.7</v>
      </c>
      <c r="E400" s="47">
        <v>8891318.8</v>
      </c>
      <c r="F400" s="40">
        <f t="shared" si="43"/>
        <v>7664316.8100000005</v>
      </c>
      <c r="G400" s="40">
        <f>ROUND(E400*0.138,2)</f>
        <v>1227001.99</v>
      </c>
      <c r="H400" s="47">
        <v>5389.7</v>
      </c>
      <c r="I400" s="14" t="s">
        <v>436</v>
      </c>
      <c r="J400" s="14"/>
      <c r="K400" s="14"/>
      <c r="L400" s="14"/>
      <c r="M400" s="14"/>
      <c r="N400" s="14"/>
      <c r="O400" s="14"/>
      <c r="P400" s="14" t="s">
        <v>449</v>
      </c>
    </row>
    <row r="401" spans="1:16" s="80" customFormat="1" ht="37.5">
      <c r="A401" s="22">
        <v>398</v>
      </c>
      <c r="B401" s="93" t="s">
        <v>450</v>
      </c>
      <c r="C401" s="47" t="s">
        <v>12</v>
      </c>
      <c r="D401" s="47">
        <v>1040</v>
      </c>
      <c r="E401" s="47">
        <v>895632.91</v>
      </c>
      <c r="F401" s="40">
        <f t="shared" si="43"/>
        <v>441104.43500000006</v>
      </c>
      <c r="G401" s="40">
        <v>454528.475</v>
      </c>
      <c r="H401" s="47">
        <v>1040</v>
      </c>
      <c r="I401" s="14" t="s">
        <v>436</v>
      </c>
      <c r="J401" s="14"/>
      <c r="K401" s="14"/>
      <c r="L401" s="14"/>
      <c r="M401" s="14"/>
      <c r="N401" s="14"/>
      <c r="O401" s="14"/>
      <c r="P401" s="14" t="s">
        <v>452</v>
      </c>
    </row>
    <row r="402" spans="1:16" s="80" customFormat="1" ht="56.25">
      <c r="A402" s="22">
        <v>399</v>
      </c>
      <c r="B402" s="93" t="s">
        <v>451</v>
      </c>
      <c r="C402" s="47" t="s">
        <v>12</v>
      </c>
      <c r="D402" s="47">
        <v>850</v>
      </c>
      <c r="E402" s="47">
        <v>1198232.3</v>
      </c>
      <c r="F402" s="40">
        <f t="shared" si="43"/>
        <v>672895.5650000001</v>
      </c>
      <c r="G402" s="40">
        <v>525336.735</v>
      </c>
      <c r="H402" s="47">
        <v>850</v>
      </c>
      <c r="I402" s="14" t="s">
        <v>436</v>
      </c>
      <c r="J402" s="14"/>
      <c r="K402" s="14"/>
      <c r="L402" s="14"/>
      <c r="M402" s="14"/>
      <c r="N402" s="14"/>
      <c r="O402" s="14"/>
      <c r="P402" s="14" t="s">
        <v>452</v>
      </c>
    </row>
    <row r="403" spans="1:16" s="80" customFormat="1" ht="37.5">
      <c r="A403" s="22">
        <v>400</v>
      </c>
      <c r="B403" s="115" t="s">
        <v>453</v>
      </c>
      <c r="C403" s="40" t="s">
        <v>12</v>
      </c>
      <c r="D403" s="9">
        <v>3580</v>
      </c>
      <c r="E403" s="40">
        <v>3030103.17</v>
      </c>
      <c r="F403" s="40">
        <v>1300000</v>
      </c>
      <c r="G403" s="40">
        <f>E403-F403</f>
        <v>1730103.17</v>
      </c>
      <c r="H403" s="10">
        <v>3580</v>
      </c>
      <c r="I403" s="14" t="s">
        <v>455</v>
      </c>
      <c r="J403" s="14"/>
      <c r="K403" s="14"/>
      <c r="L403" s="14"/>
      <c r="M403" s="14"/>
      <c r="N403" s="14"/>
      <c r="O403" s="14"/>
      <c r="P403" s="14" t="s">
        <v>456</v>
      </c>
    </row>
    <row r="404" spans="1:16" s="80" customFormat="1" ht="37.5">
      <c r="A404" s="22">
        <v>401</v>
      </c>
      <c r="B404" s="115" t="s">
        <v>454</v>
      </c>
      <c r="C404" s="40" t="s">
        <v>12</v>
      </c>
      <c r="D404" s="9">
        <v>3285</v>
      </c>
      <c r="E404" s="40">
        <v>2988398.92</v>
      </c>
      <c r="F404" s="40">
        <v>1220000</v>
      </c>
      <c r="G404" s="40">
        <f>E404-F404</f>
        <v>1768398.92</v>
      </c>
      <c r="H404" s="10">
        <v>3285</v>
      </c>
      <c r="I404" s="14" t="s">
        <v>455</v>
      </c>
      <c r="J404" s="14"/>
      <c r="K404" s="14"/>
      <c r="L404" s="14"/>
      <c r="M404" s="14"/>
      <c r="N404" s="14"/>
      <c r="O404" s="14"/>
      <c r="P404" s="14" t="s">
        <v>456</v>
      </c>
    </row>
    <row r="405" spans="1:16" s="80" customFormat="1" ht="18.75">
      <c r="A405" s="22">
        <v>402</v>
      </c>
      <c r="B405" s="115" t="s">
        <v>457</v>
      </c>
      <c r="C405" s="40" t="s">
        <v>12</v>
      </c>
      <c r="D405" s="17">
        <v>4107</v>
      </c>
      <c r="E405" s="9">
        <v>1864193.13</v>
      </c>
      <c r="F405" s="9">
        <f>E405-G405</f>
        <v>1500675.47</v>
      </c>
      <c r="G405" s="9">
        <f>ROUND(E405*0.195,2)</f>
        <v>363517.66</v>
      </c>
      <c r="H405" s="10">
        <v>4107</v>
      </c>
      <c r="I405" s="14" t="s">
        <v>455</v>
      </c>
      <c r="J405" s="14"/>
      <c r="K405" s="14"/>
      <c r="L405" s="14"/>
      <c r="M405" s="14"/>
      <c r="N405" s="14"/>
      <c r="O405" s="14"/>
      <c r="P405" s="14" t="s">
        <v>462</v>
      </c>
    </row>
    <row r="406" spans="1:16" s="80" customFormat="1" ht="18.75">
      <c r="A406" s="22">
        <v>403</v>
      </c>
      <c r="B406" s="115" t="s">
        <v>458</v>
      </c>
      <c r="C406" s="40" t="s">
        <v>12</v>
      </c>
      <c r="D406" s="17">
        <v>5664</v>
      </c>
      <c r="E406" s="9">
        <v>2713646.28</v>
      </c>
      <c r="F406" s="9">
        <f>E406-G406</f>
        <v>2184485.26</v>
      </c>
      <c r="G406" s="9">
        <f>ROUND(E406*0.195,2)</f>
        <v>529161.02</v>
      </c>
      <c r="H406" s="10">
        <v>5664</v>
      </c>
      <c r="I406" s="14" t="s">
        <v>455</v>
      </c>
      <c r="J406" s="14"/>
      <c r="K406" s="14"/>
      <c r="L406" s="14"/>
      <c r="M406" s="14"/>
      <c r="N406" s="14"/>
      <c r="O406" s="14"/>
      <c r="P406" s="14" t="s">
        <v>462</v>
      </c>
    </row>
    <row r="407" spans="1:16" s="80" customFormat="1" ht="18.75">
      <c r="A407" s="22">
        <v>404</v>
      </c>
      <c r="B407" s="115" t="s">
        <v>459</v>
      </c>
      <c r="C407" s="40" t="s">
        <v>12</v>
      </c>
      <c r="D407" s="17">
        <v>2913</v>
      </c>
      <c r="E407" s="9">
        <v>1493408.26</v>
      </c>
      <c r="F407" s="9">
        <f>E407-G407</f>
        <v>1202193.65</v>
      </c>
      <c r="G407" s="9">
        <f>ROUND(E407*0.195,2)</f>
        <v>291214.61</v>
      </c>
      <c r="H407" s="10">
        <v>2913</v>
      </c>
      <c r="I407" s="14" t="s">
        <v>455</v>
      </c>
      <c r="J407" s="14"/>
      <c r="K407" s="14"/>
      <c r="L407" s="14"/>
      <c r="M407" s="14"/>
      <c r="N407" s="14"/>
      <c r="O407" s="14"/>
      <c r="P407" s="14" t="s">
        <v>462</v>
      </c>
    </row>
    <row r="408" spans="1:16" s="80" customFormat="1" ht="18.75">
      <c r="A408" s="22">
        <v>405</v>
      </c>
      <c r="B408" s="115" t="s">
        <v>460</v>
      </c>
      <c r="C408" s="40" t="s">
        <v>12</v>
      </c>
      <c r="D408" s="17">
        <v>1060</v>
      </c>
      <c r="E408" s="9">
        <v>724082.07</v>
      </c>
      <c r="F408" s="9">
        <f>E408-G408</f>
        <v>582886.07</v>
      </c>
      <c r="G408" s="9">
        <f>ROUND(E408*0.195,2)</f>
        <v>141196</v>
      </c>
      <c r="H408" s="10">
        <v>1060</v>
      </c>
      <c r="I408" s="14" t="s">
        <v>455</v>
      </c>
      <c r="J408" s="14"/>
      <c r="K408" s="14"/>
      <c r="L408" s="14"/>
      <c r="M408" s="14"/>
      <c r="N408" s="14"/>
      <c r="O408" s="14"/>
      <c r="P408" s="14" t="s">
        <v>462</v>
      </c>
    </row>
    <row r="409" spans="1:16" s="80" customFormat="1" ht="18.75">
      <c r="A409" s="22">
        <v>406</v>
      </c>
      <c r="B409" s="115" t="s">
        <v>461</v>
      </c>
      <c r="C409" s="40" t="s">
        <v>12</v>
      </c>
      <c r="D409" s="17">
        <v>3165</v>
      </c>
      <c r="E409" s="9">
        <v>1899078.68</v>
      </c>
      <c r="F409" s="9">
        <f>E409-G409</f>
        <v>1528758.3399999999</v>
      </c>
      <c r="G409" s="9">
        <f>ROUND(E409*0.195,2)</f>
        <v>370320.34</v>
      </c>
      <c r="H409" s="10">
        <v>3165</v>
      </c>
      <c r="I409" s="14" t="s">
        <v>455</v>
      </c>
      <c r="J409" s="14"/>
      <c r="K409" s="14"/>
      <c r="L409" s="14"/>
      <c r="M409" s="14"/>
      <c r="N409" s="14"/>
      <c r="O409" s="14"/>
      <c r="P409" s="14" t="s">
        <v>462</v>
      </c>
    </row>
    <row r="410" spans="1:16" s="80" customFormat="1" ht="18.75">
      <c r="A410" s="22">
        <v>407</v>
      </c>
      <c r="B410" s="116" t="s">
        <v>463</v>
      </c>
      <c r="C410" s="40" t="s">
        <v>12</v>
      </c>
      <c r="D410" s="63">
        <v>2800</v>
      </c>
      <c r="E410" s="40">
        <v>1258367.39</v>
      </c>
      <c r="F410" s="40">
        <f aca="true" t="shared" si="44" ref="F410:F415">E410/100*58.89</f>
        <v>741052.555971</v>
      </c>
      <c r="G410" s="40">
        <f aca="true" t="shared" si="45" ref="G410:G415">E410-F410</f>
        <v>517314.8340289999</v>
      </c>
      <c r="H410" s="47">
        <v>2800</v>
      </c>
      <c r="I410" s="14" t="s">
        <v>455</v>
      </c>
      <c r="J410" s="14" t="s">
        <v>455</v>
      </c>
      <c r="K410" s="14" t="s">
        <v>455</v>
      </c>
      <c r="L410" s="14" t="s">
        <v>455</v>
      </c>
      <c r="M410" s="14" t="s">
        <v>455</v>
      </c>
      <c r="N410" s="14" t="s">
        <v>455</v>
      </c>
      <c r="O410" s="14" t="s">
        <v>455</v>
      </c>
      <c r="P410" s="14" t="s">
        <v>455</v>
      </c>
    </row>
    <row r="411" spans="1:16" s="80" customFormat="1" ht="18.75">
      <c r="A411" s="22">
        <v>408</v>
      </c>
      <c r="B411" s="115" t="s">
        <v>464</v>
      </c>
      <c r="C411" s="40" t="s">
        <v>12</v>
      </c>
      <c r="D411" s="17">
        <v>1400</v>
      </c>
      <c r="E411" s="40">
        <v>472335.06</v>
      </c>
      <c r="F411" s="40">
        <f t="shared" si="44"/>
        <v>278158.116834</v>
      </c>
      <c r="G411" s="40">
        <f t="shared" si="45"/>
        <v>194176.943166</v>
      </c>
      <c r="H411" s="47">
        <v>1400</v>
      </c>
      <c r="I411" s="14" t="s">
        <v>455</v>
      </c>
      <c r="J411" s="14" t="s">
        <v>455</v>
      </c>
      <c r="K411" s="14" t="s">
        <v>455</v>
      </c>
      <c r="L411" s="14" t="s">
        <v>455</v>
      </c>
      <c r="M411" s="14" t="s">
        <v>455</v>
      </c>
      <c r="N411" s="14" t="s">
        <v>455</v>
      </c>
      <c r="O411" s="14" t="s">
        <v>455</v>
      </c>
      <c r="P411" s="14" t="s">
        <v>455</v>
      </c>
    </row>
    <row r="412" spans="1:16" s="80" customFormat="1" ht="18.75">
      <c r="A412" s="22">
        <v>409</v>
      </c>
      <c r="B412" s="115" t="s">
        <v>465</v>
      </c>
      <c r="C412" s="40" t="s">
        <v>12</v>
      </c>
      <c r="D412" s="17">
        <v>5535</v>
      </c>
      <c r="E412" s="40">
        <v>4066398.24</v>
      </c>
      <c r="F412" s="40">
        <f t="shared" si="44"/>
        <v>2394701.923536</v>
      </c>
      <c r="G412" s="40">
        <f t="shared" si="45"/>
        <v>1671696.3164640004</v>
      </c>
      <c r="H412" s="47">
        <v>5535</v>
      </c>
      <c r="I412" s="14" t="s">
        <v>455</v>
      </c>
      <c r="J412" s="14" t="s">
        <v>455</v>
      </c>
      <c r="K412" s="14" t="s">
        <v>455</v>
      </c>
      <c r="L412" s="14" t="s">
        <v>455</v>
      </c>
      <c r="M412" s="14" t="s">
        <v>455</v>
      </c>
      <c r="N412" s="14" t="s">
        <v>455</v>
      </c>
      <c r="O412" s="14" t="s">
        <v>455</v>
      </c>
      <c r="P412" s="14" t="s">
        <v>455</v>
      </c>
    </row>
    <row r="413" spans="1:16" s="80" customFormat="1" ht="18.75">
      <c r="A413" s="22">
        <v>410</v>
      </c>
      <c r="B413" s="115" t="s">
        <v>466</v>
      </c>
      <c r="C413" s="40" t="s">
        <v>12</v>
      </c>
      <c r="D413" s="17">
        <v>3600</v>
      </c>
      <c r="E413" s="40">
        <v>1214575.88</v>
      </c>
      <c r="F413" s="40">
        <f t="shared" si="44"/>
        <v>715263.735732</v>
      </c>
      <c r="G413" s="40">
        <f t="shared" si="45"/>
        <v>499312.1442679999</v>
      </c>
      <c r="H413" s="47">
        <v>3600</v>
      </c>
      <c r="I413" s="14" t="s">
        <v>455</v>
      </c>
      <c r="J413" s="14" t="s">
        <v>455</v>
      </c>
      <c r="K413" s="14" t="s">
        <v>455</v>
      </c>
      <c r="L413" s="14" t="s">
        <v>455</v>
      </c>
      <c r="M413" s="14" t="s">
        <v>455</v>
      </c>
      <c r="N413" s="14" t="s">
        <v>455</v>
      </c>
      <c r="O413" s="14" t="s">
        <v>455</v>
      </c>
      <c r="P413" s="14" t="s">
        <v>455</v>
      </c>
    </row>
    <row r="414" spans="1:16" s="80" customFormat="1" ht="18.75">
      <c r="A414" s="22">
        <v>411</v>
      </c>
      <c r="B414" s="115" t="s">
        <v>467</v>
      </c>
      <c r="C414" s="40" t="s">
        <v>12</v>
      </c>
      <c r="D414" s="17">
        <v>2800</v>
      </c>
      <c r="E414" s="40">
        <v>944670.13</v>
      </c>
      <c r="F414" s="40">
        <f t="shared" si="44"/>
        <v>556316.239557</v>
      </c>
      <c r="G414" s="40">
        <f t="shared" si="45"/>
        <v>388353.890443</v>
      </c>
      <c r="H414" s="47">
        <v>2800</v>
      </c>
      <c r="I414" s="14" t="s">
        <v>455</v>
      </c>
      <c r="J414" s="14" t="s">
        <v>455</v>
      </c>
      <c r="K414" s="14" t="s">
        <v>455</v>
      </c>
      <c r="L414" s="14" t="s">
        <v>455</v>
      </c>
      <c r="M414" s="14" t="s">
        <v>455</v>
      </c>
      <c r="N414" s="14" t="s">
        <v>455</v>
      </c>
      <c r="O414" s="14" t="s">
        <v>455</v>
      </c>
      <c r="P414" s="14" t="s">
        <v>455</v>
      </c>
    </row>
    <row r="415" spans="1:16" s="80" customFormat="1" ht="18.75">
      <c r="A415" s="22">
        <v>412</v>
      </c>
      <c r="B415" s="115" t="s">
        <v>468</v>
      </c>
      <c r="C415" s="40" t="s">
        <v>12</v>
      </c>
      <c r="D415" s="17">
        <v>3900</v>
      </c>
      <c r="E415" s="40">
        <v>1315790.54</v>
      </c>
      <c r="F415" s="40">
        <f t="shared" si="44"/>
        <v>774869.0490059999</v>
      </c>
      <c r="G415" s="40">
        <f t="shared" si="45"/>
        <v>540921.4909940001</v>
      </c>
      <c r="H415" s="47">
        <v>3900</v>
      </c>
      <c r="I415" s="14" t="s">
        <v>455</v>
      </c>
      <c r="J415" s="14" t="s">
        <v>455</v>
      </c>
      <c r="K415" s="14" t="s">
        <v>455</v>
      </c>
      <c r="L415" s="14" t="s">
        <v>455</v>
      </c>
      <c r="M415" s="14" t="s">
        <v>455</v>
      </c>
      <c r="N415" s="14" t="s">
        <v>455</v>
      </c>
      <c r="O415" s="14" t="s">
        <v>455</v>
      </c>
      <c r="P415" s="14" t="s">
        <v>455</v>
      </c>
    </row>
    <row r="416" spans="1:16" s="80" customFormat="1" ht="18.75">
      <c r="A416" s="22">
        <v>413</v>
      </c>
      <c r="B416" s="116" t="s">
        <v>469</v>
      </c>
      <c r="C416" s="40" t="s">
        <v>12</v>
      </c>
      <c r="D416" s="63">
        <v>1480</v>
      </c>
      <c r="E416" s="40">
        <v>506073.29</v>
      </c>
      <c r="F416" s="40">
        <f aca="true" t="shared" si="46" ref="F416:F422">E416/100*58.89</f>
        <v>298026.560481</v>
      </c>
      <c r="G416" s="40">
        <f>E416-F416</f>
        <v>208046.729519</v>
      </c>
      <c r="H416" s="47">
        <v>1480</v>
      </c>
      <c r="I416" s="14" t="s">
        <v>455</v>
      </c>
      <c r="J416" s="14" t="s">
        <v>455</v>
      </c>
      <c r="K416" s="14" t="s">
        <v>455</v>
      </c>
      <c r="L416" s="14" t="s">
        <v>455</v>
      </c>
      <c r="M416" s="14" t="s">
        <v>455</v>
      </c>
      <c r="N416" s="14" t="s">
        <v>455</v>
      </c>
      <c r="O416" s="14" t="s">
        <v>455</v>
      </c>
      <c r="P416" s="14" t="s">
        <v>455</v>
      </c>
    </row>
    <row r="417" spans="1:16" s="80" customFormat="1" ht="18.75">
      <c r="A417" s="22">
        <v>414</v>
      </c>
      <c r="B417" s="115" t="s">
        <v>470</v>
      </c>
      <c r="C417" s="40" t="s">
        <v>12</v>
      </c>
      <c r="D417" s="17">
        <v>765</v>
      </c>
      <c r="E417" s="40">
        <v>258097.37</v>
      </c>
      <c r="F417" s="40">
        <f t="shared" si="46"/>
        <v>151993.541193</v>
      </c>
      <c r="G417" s="40">
        <f aca="true" t="shared" si="47" ref="G417:G422">E417-F417</f>
        <v>106103.82880699998</v>
      </c>
      <c r="H417" s="47">
        <v>765</v>
      </c>
      <c r="I417" s="14" t="s">
        <v>455</v>
      </c>
      <c r="J417" s="14" t="s">
        <v>455</v>
      </c>
      <c r="K417" s="14" t="s">
        <v>455</v>
      </c>
      <c r="L417" s="14" t="s">
        <v>455</v>
      </c>
      <c r="M417" s="14" t="s">
        <v>455</v>
      </c>
      <c r="N417" s="14" t="s">
        <v>455</v>
      </c>
      <c r="O417" s="14" t="s">
        <v>455</v>
      </c>
      <c r="P417" s="14" t="s">
        <v>455</v>
      </c>
    </row>
    <row r="418" spans="1:16" s="80" customFormat="1" ht="18.75">
      <c r="A418" s="22">
        <v>415</v>
      </c>
      <c r="B418" s="115" t="s">
        <v>471</v>
      </c>
      <c r="C418" s="40" t="s">
        <v>12</v>
      </c>
      <c r="D418" s="17">
        <v>6000</v>
      </c>
      <c r="E418" s="40">
        <v>4406109.17</v>
      </c>
      <c r="F418" s="40">
        <f t="shared" si="46"/>
        <v>2594757.690213</v>
      </c>
      <c r="G418" s="40">
        <f t="shared" si="47"/>
        <v>1811351.479787</v>
      </c>
      <c r="H418" s="47">
        <v>6000</v>
      </c>
      <c r="I418" s="14" t="s">
        <v>455</v>
      </c>
      <c r="J418" s="14" t="s">
        <v>455</v>
      </c>
      <c r="K418" s="14" t="s">
        <v>455</v>
      </c>
      <c r="L418" s="14" t="s">
        <v>455</v>
      </c>
      <c r="M418" s="14" t="s">
        <v>455</v>
      </c>
      <c r="N418" s="14" t="s">
        <v>455</v>
      </c>
      <c r="O418" s="14" t="s">
        <v>455</v>
      </c>
      <c r="P418" s="14" t="s">
        <v>455</v>
      </c>
    </row>
    <row r="419" spans="1:16" s="80" customFormat="1" ht="18.75">
      <c r="A419" s="22">
        <v>416</v>
      </c>
      <c r="B419" s="115" t="s">
        <v>472</v>
      </c>
      <c r="C419" s="40" t="s">
        <v>12</v>
      </c>
      <c r="D419" s="17">
        <v>3150</v>
      </c>
      <c r="E419" s="40">
        <v>2319549.9</v>
      </c>
      <c r="F419" s="40">
        <f t="shared" si="46"/>
        <v>1365982.93611</v>
      </c>
      <c r="G419" s="40">
        <f t="shared" si="47"/>
        <v>953566.96389</v>
      </c>
      <c r="H419" s="47">
        <v>3150</v>
      </c>
      <c r="I419" s="14" t="s">
        <v>455</v>
      </c>
      <c r="J419" s="14" t="s">
        <v>455</v>
      </c>
      <c r="K419" s="14" t="s">
        <v>455</v>
      </c>
      <c r="L419" s="14" t="s">
        <v>455</v>
      </c>
      <c r="M419" s="14" t="s">
        <v>455</v>
      </c>
      <c r="N419" s="14" t="s">
        <v>455</v>
      </c>
      <c r="O419" s="14" t="s">
        <v>455</v>
      </c>
      <c r="P419" s="14" t="s">
        <v>455</v>
      </c>
    </row>
    <row r="420" spans="1:16" s="80" customFormat="1" ht="18.75">
      <c r="A420" s="22">
        <v>417</v>
      </c>
      <c r="B420" s="115" t="s">
        <v>473</v>
      </c>
      <c r="C420" s="40" t="s">
        <v>12</v>
      </c>
      <c r="D420" s="17">
        <v>1200</v>
      </c>
      <c r="E420" s="40">
        <v>404858.63</v>
      </c>
      <c r="F420" s="40">
        <f t="shared" si="46"/>
        <v>238421.247207</v>
      </c>
      <c r="G420" s="40">
        <f t="shared" si="47"/>
        <v>166437.382793</v>
      </c>
      <c r="H420" s="47">
        <v>1200</v>
      </c>
      <c r="I420" s="14" t="s">
        <v>455</v>
      </c>
      <c r="J420" s="14" t="s">
        <v>455</v>
      </c>
      <c r="K420" s="14" t="s">
        <v>455</v>
      </c>
      <c r="L420" s="14" t="s">
        <v>455</v>
      </c>
      <c r="M420" s="14" t="s">
        <v>455</v>
      </c>
      <c r="N420" s="14" t="s">
        <v>455</v>
      </c>
      <c r="O420" s="14" t="s">
        <v>455</v>
      </c>
      <c r="P420" s="14" t="s">
        <v>455</v>
      </c>
    </row>
    <row r="421" spans="1:16" s="80" customFormat="1" ht="18.75">
      <c r="A421" s="22">
        <v>418</v>
      </c>
      <c r="B421" s="115" t="s">
        <v>474</v>
      </c>
      <c r="C421" s="40" t="s">
        <v>12</v>
      </c>
      <c r="D421" s="17">
        <v>3492</v>
      </c>
      <c r="E421" s="40">
        <v>2572976.61</v>
      </c>
      <c r="F421" s="40">
        <f t="shared" si="46"/>
        <v>1515225.925629</v>
      </c>
      <c r="G421" s="40">
        <f t="shared" si="47"/>
        <v>1057750.684371</v>
      </c>
      <c r="H421" s="47">
        <v>3492</v>
      </c>
      <c r="I421" s="14" t="s">
        <v>455</v>
      </c>
      <c r="J421" s="14" t="s">
        <v>455</v>
      </c>
      <c r="K421" s="14" t="s">
        <v>455</v>
      </c>
      <c r="L421" s="14" t="s">
        <v>455</v>
      </c>
      <c r="M421" s="14" t="s">
        <v>455</v>
      </c>
      <c r="N421" s="14" t="s">
        <v>455</v>
      </c>
      <c r="O421" s="14" t="s">
        <v>455</v>
      </c>
      <c r="P421" s="14" t="s">
        <v>455</v>
      </c>
    </row>
    <row r="422" spans="1:16" s="80" customFormat="1" ht="18.75">
      <c r="A422" s="22">
        <v>419</v>
      </c>
      <c r="B422" s="115" t="s">
        <v>475</v>
      </c>
      <c r="C422" s="40" t="s">
        <v>12</v>
      </c>
      <c r="D422" s="17">
        <v>2316</v>
      </c>
      <c r="E422" s="40">
        <v>1708211.21</v>
      </c>
      <c r="F422" s="40">
        <f t="shared" si="46"/>
        <v>1005965.5815689999</v>
      </c>
      <c r="G422" s="40">
        <f t="shared" si="47"/>
        <v>702245.628431</v>
      </c>
      <c r="H422" s="47">
        <v>2316</v>
      </c>
      <c r="I422" s="14" t="s">
        <v>455</v>
      </c>
      <c r="J422" s="14" t="s">
        <v>455</v>
      </c>
      <c r="K422" s="14" t="s">
        <v>455</v>
      </c>
      <c r="L422" s="14" t="s">
        <v>455</v>
      </c>
      <c r="M422" s="14" t="s">
        <v>455</v>
      </c>
      <c r="N422" s="14" t="s">
        <v>455</v>
      </c>
      <c r="O422" s="14" t="s">
        <v>455</v>
      </c>
      <c r="P422" s="14" t="s">
        <v>455</v>
      </c>
    </row>
    <row r="423" spans="1:16" s="80" customFormat="1" ht="18.75">
      <c r="A423" s="22">
        <v>420</v>
      </c>
      <c r="B423" s="115" t="s">
        <v>476</v>
      </c>
      <c r="C423" s="40" t="s">
        <v>12</v>
      </c>
      <c r="D423" s="17">
        <v>7000</v>
      </c>
      <c r="E423" s="40">
        <v>5143159.66</v>
      </c>
      <c r="F423" s="40">
        <f aca="true" t="shared" si="48" ref="F423:F433">E423/100*58.89</f>
        <v>3028806.723774</v>
      </c>
      <c r="G423" s="40">
        <f aca="true" t="shared" si="49" ref="G423:G433">E423-F423</f>
        <v>2114352.936226</v>
      </c>
      <c r="H423" s="47">
        <v>7000</v>
      </c>
      <c r="I423" s="14" t="s">
        <v>455</v>
      </c>
      <c r="J423" s="14" t="s">
        <v>455</v>
      </c>
      <c r="K423" s="14" t="s">
        <v>455</v>
      </c>
      <c r="L423" s="14" t="s">
        <v>455</v>
      </c>
      <c r="M423" s="14" t="s">
        <v>455</v>
      </c>
      <c r="N423" s="14" t="s">
        <v>455</v>
      </c>
      <c r="O423" s="14" t="s">
        <v>455</v>
      </c>
      <c r="P423" s="14" t="s">
        <v>455</v>
      </c>
    </row>
    <row r="424" spans="1:16" s="80" customFormat="1" ht="18.75">
      <c r="A424" s="22">
        <v>421</v>
      </c>
      <c r="B424" s="115" t="s">
        <v>477</v>
      </c>
      <c r="C424" s="40" t="s">
        <v>12</v>
      </c>
      <c r="D424" s="17">
        <v>4500</v>
      </c>
      <c r="E424" s="40">
        <v>1518219.85</v>
      </c>
      <c r="F424" s="40">
        <f t="shared" si="48"/>
        <v>894079.669665</v>
      </c>
      <c r="G424" s="40">
        <f t="shared" si="49"/>
        <v>624140.180335</v>
      </c>
      <c r="H424" s="47">
        <v>4500</v>
      </c>
      <c r="I424" s="14" t="s">
        <v>455</v>
      </c>
      <c r="J424" s="14" t="s">
        <v>455</v>
      </c>
      <c r="K424" s="14" t="s">
        <v>455</v>
      </c>
      <c r="L424" s="14" t="s">
        <v>455</v>
      </c>
      <c r="M424" s="14" t="s">
        <v>455</v>
      </c>
      <c r="N424" s="14" t="s">
        <v>455</v>
      </c>
      <c r="O424" s="14" t="s">
        <v>455</v>
      </c>
      <c r="P424" s="14" t="s">
        <v>455</v>
      </c>
    </row>
    <row r="425" spans="1:16" s="80" customFormat="1" ht="18.75">
      <c r="A425" s="22">
        <v>422</v>
      </c>
      <c r="B425" s="115" t="s">
        <v>478</v>
      </c>
      <c r="C425" s="40" t="s">
        <v>12</v>
      </c>
      <c r="D425" s="17">
        <v>3600</v>
      </c>
      <c r="E425" s="40">
        <v>1214575.88</v>
      </c>
      <c r="F425" s="40">
        <f t="shared" si="48"/>
        <v>715263.735732</v>
      </c>
      <c r="G425" s="40">
        <f t="shared" si="49"/>
        <v>499312.1442679999</v>
      </c>
      <c r="H425" s="47">
        <v>3600</v>
      </c>
      <c r="I425" s="14" t="s">
        <v>455</v>
      </c>
      <c r="J425" s="14" t="s">
        <v>455</v>
      </c>
      <c r="K425" s="14" t="s">
        <v>455</v>
      </c>
      <c r="L425" s="14" t="s">
        <v>455</v>
      </c>
      <c r="M425" s="14" t="s">
        <v>455</v>
      </c>
      <c r="N425" s="14" t="s">
        <v>455</v>
      </c>
      <c r="O425" s="14" t="s">
        <v>455</v>
      </c>
      <c r="P425" s="14" t="s">
        <v>455</v>
      </c>
    </row>
    <row r="426" spans="1:16" s="80" customFormat="1" ht="18.75">
      <c r="A426" s="22">
        <v>423</v>
      </c>
      <c r="B426" s="115" t="s">
        <v>479</v>
      </c>
      <c r="C426" s="40" t="s">
        <v>12</v>
      </c>
      <c r="D426" s="17">
        <v>4920</v>
      </c>
      <c r="E426" s="40">
        <v>1662956.8</v>
      </c>
      <c r="F426" s="40">
        <f t="shared" si="48"/>
        <v>979315.25952</v>
      </c>
      <c r="G426" s="40">
        <f t="shared" si="49"/>
        <v>683641.5404800001</v>
      </c>
      <c r="H426" s="47">
        <v>4920</v>
      </c>
      <c r="I426" s="14" t="s">
        <v>455</v>
      </c>
      <c r="J426" s="14" t="s">
        <v>455</v>
      </c>
      <c r="K426" s="14" t="s">
        <v>455</v>
      </c>
      <c r="L426" s="14" t="s">
        <v>455</v>
      </c>
      <c r="M426" s="14" t="s">
        <v>455</v>
      </c>
      <c r="N426" s="14" t="s">
        <v>455</v>
      </c>
      <c r="O426" s="14" t="s">
        <v>455</v>
      </c>
      <c r="P426" s="14" t="s">
        <v>455</v>
      </c>
    </row>
    <row r="427" spans="1:16" s="80" customFormat="1" ht="18.75">
      <c r="A427" s="22">
        <v>424</v>
      </c>
      <c r="B427" s="115" t="s">
        <v>480</v>
      </c>
      <c r="C427" s="40" t="s">
        <v>12</v>
      </c>
      <c r="D427" s="17">
        <v>4280</v>
      </c>
      <c r="E427" s="40">
        <v>3041114.71</v>
      </c>
      <c r="F427" s="40">
        <f t="shared" si="48"/>
        <v>1790912.452719</v>
      </c>
      <c r="G427" s="40">
        <f t="shared" si="49"/>
        <v>1250202.257281</v>
      </c>
      <c r="H427" s="47">
        <v>4280</v>
      </c>
      <c r="I427" s="14" t="s">
        <v>455</v>
      </c>
      <c r="J427" s="14" t="s">
        <v>455</v>
      </c>
      <c r="K427" s="14" t="s">
        <v>455</v>
      </c>
      <c r="L427" s="14" t="s">
        <v>455</v>
      </c>
      <c r="M427" s="14" t="s">
        <v>455</v>
      </c>
      <c r="N427" s="14" t="s">
        <v>455</v>
      </c>
      <c r="O427" s="14" t="s">
        <v>455</v>
      </c>
      <c r="P427" s="14" t="s">
        <v>455</v>
      </c>
    </row>
    <row r="428" spans="1:16" s="80" customFormat="1" ht="18.75">
      <c r="A428" s="22">
        <v>425</v>
      </c>
      <c r="B428" s="115" t="s">
        <v>481</v>
      </c>
      <c r="C428" s="40" t="s">
        <v>12</v>
      </c>
      <c r="D428" s="17">
        <v>3500</v>
      </c>
      <c r="E428" s="40">
        <v>2574390.09</v>
      </c>
      <c r="F428" s="40">
        <f t="shared" si="48"/>
        <v>1516058.3240009998</v>
      </c>
      <c r="G428" s="40">
        <f t="shared" si="49"/>
        <v>1058331.765999</v>
      </c>
      <c r="H428" s="47">
        <v>3500</v>
      </c>
      <c r="I428" s="14" t="s">
        <v>455</v>
      </c>
      <c r="J428" s="14" t="s">
        <v>455</v>
      </c>
      <c r="K428" s="14" t="s">
        <v>455</v>
      </c>
      <c r="L428" s="14" t="s">
        <v>455</v>
      </c>
      <c r="M428" s="14" t="s">
        <v>455</v>
      </c>
      <c r="N428" s="14" t="s">
        <v>455</v>
      </c>
      <c r="O428" s="14" t="s">
        <v>455</v>
      </c>
      <c r="P428" s="14" t="s">
        <v>455</v>
      </c>
    </row>
    <row r="429" spans="1:16" s="80" customFormat="1" ht="18.75">
      <c r="A429" s="22">
        <v>426</v>
      </c>
      <c r="B429" s="115" t="s">
        <v>482</v>
      </c>
      <c r="C429" s="40" t="s">
        <v>12</v>
      </c>
      <c r="D429" s="17">
        <v>7425</v>
      </c>
      <c r="E429" s="40">
        <v>5461788.4</v>
      </c>
      <c r="F429" s="40">
        <f t="shared" si="48"/>
        <v>3216447.1887600003</v>
      </c>
      <c r="G429" s="40">
        <f t="shared" si="49"/>
        <v>2245341.21124</v>
      </c>
      <c r="H429" s="47">
        <v>7425</v>
      </c>
      <c r="I429" s="14" t="s">
        <v>455</v>
      </c>
      <c r="J429" s="14" t="s">
        <v>455</v>
      </c>
      <c r="K429" s="14" t="s">
        <v>455</v>
      </c>
      <c r="L429" s="14" t="s">
        <v>455</v>
      </c>
      <c r="M429" s="14" t="s">
        <v>455</v>
      </c>
      <c r="N429" s="14" t="s">
        <v>455</v>
      </c>
      <c r="O429" s="14" t="s">
        <v>455</v>
      </c>
      <c r="P429" s="14" t="s">
        <v>455</v>
      </c>
    </row>
    <row r="430" spans="1:16" s="80" customFormat="1" ht="18.75">
      <c r="A430" s="22">
        <v>427</v>
      </c>
      <c r="B430" s="115" t="s">
        <v>483</v>
      </c>
      <c r="C430" s="40" t="s">
        <v>12</v>
      </c>
      <c r="D430" s="17">
        <v>2925</v>
      </c>
      <c r="E430" s="40">
        <v>2151971.31</v>
      </c>
      <c r="F430" s="40">
        <f t="shared" si="48"/>
        <v>1267295.904459</v>
      </c>
      <c r="G430" s="40">
        <f t="shared" si="49"/>
        <v>884675.405541</v>
      </c>
      <c r="H430" s="47">
        <v>2925</v>
      </c>
      <c r="I430" s="14" t="s">
        <v>455</v>
      </c>
      <c r="J430" s="14" t="s">
        <v>455</v>
      </c>
      <c r="K430" s="14" t="s">
        <v>455</v>
      </c>
      <c r="L430" s="14" t="s">
        <v>455</v>
      </c>
      <c r="M430" s="14" t="s">
        <v>455</v>
      </c>
      <c r="N430" s="14" t="s">
        <v>455</v>
      </c>
      <c r="O430" s="14" t="s">
        <v>455</v>
      </c>
      <c r="P430" s="14" t="s">
        <v>455</v>
      </c>
    </row>
    <row r="431" spans="1:16" s="80" customFormat="1" ht="18.75">
      <c r="A431" s="22">
        <v>428</v>
      </c>
      <c r="B431" s="115" t="s">
        <v>484</v>
      </c>
      <c r="C431" s="40" t="s">
        <v>12</v>
      </c>
      <c r="D431" s="17">
        <v>5900</v>
      </c>
      <c r="E431" s="40">
        <v>2289315.83</v>
      </c>
      <c r="F431" s="40">
        <f t="shared" si="48"/>
        <v>1348178.092287</v>
      </c>
      <c r="G431" s="40">
        <f t="shared" si="49"/>
        <v>941137.737713</v>
      </c>
      <c r="H431" s="47">
        <v>5900</v>
      </c>
      <c r="I431" s="14" t="s">
        <v>455</v>
      </c>
      <c r="J431" s="14" t="s">
        <v>455</v>
      </c>
      <c r="K431" s="14" t="s">
        <v>455</v>
      </c>
      <c r="L431" s="14" t="s">
        <v>455</v>
      </c>
      <c r="M431" s="14" t="s">
        <v>455</v>
      </c>
      <c r="N431" s="14" t="s">
        <v>455</v>
      </c>
      <c r="O431" s="14" t="s">
        <v>455</v>
      </c>
      <c r="P431" s="14" t="s">
        <v>455</v>
      </c>
    </row>
    <row r="432" spans="1:16" s="80" customFormat="1" ht="18.75">
      <c r="A432" s="22">
        <v>429</v>
      </c>
      <c r="B432" s="115" t="s">
        <v>485</v>
      </c>
      <c r="C432" s="40" t="s">
        <v>12</v>
      </c>
      <c r="D432" s="17">
        <v>7500</v>
      </c>
      <c r="E432" s="40">
        <v>6896636.08</v>
      </c>
      <c r="F432" s="40">
        <f t="shared" si="48"/>
        <v>4061428.987512</v>
      </c>
      <c r="G432" s="40">
        <f t="shared" si="49"/>
        <v>2835207.092488</v>
      </c>
      <c r="H432" s="47">
        <v>7500</v>
      </c>
      <c r="I432" s="14" t="s">
        <v>455</v>
      </c>
      <c r="J432" s="14" t="s">
        <v>455</v>
      </c>
      <c r="K432" s="14" t="s">
        <v>455</v>
      </c>
      <c r="L432" s="14" t="s">
        <v>455</v>
      </c>
      <c r="M432" s="14" t="s">
        <v>455</v>
      </c>
      <c r="N432" s="14" t="s">
        <v>455</v>
      </c>
      <c r="O432" s="14" t="s">
        <v>455</v>
      </c>
      <c r="P432" s="14" t="s">
        <v>455</v>
      </c>
    </row>
    <row r="433" spans="1:16" s="80" customFormat="1" ht="18.75">
      <c r="A433" s="22">
        <v>430</v>
      </c>
      <c r="B433" s="115" t="s">
        <v>486</v>
      </c>
      <c r="C433" s="40" t="s">
        <v>12</v>
      </c>
      <c r="D433" s="17">
        <v>2745</v>
      </c>
      <c r="E433" s="40">
        <v>927801.01</v>
      </c>
      <c r="F433" s="40">
        <f t="shared" si="48"/>
        <v>546382.0147889999</v>
      </c>
      <c r="G433" s="40">
        <f t="shared" si="49"/>
        <v>381418.9952110001</v>
      </c>
      <c r="H433" s="47">
        <v>2745</v>
      </c>
      <c r="I433" s="14" t="s">
        <v>455</v>
      </c>
      <c r="J433" s="14" t="s">
        <v>455</v>
      </c>
      <c r="K433" s="14" t="s">
        <v>455</v>
      </c>
      <c r="L433" s="14" t="s">
        <v>455</v>
      </c>
      <c r="M433" s="14" t="s">
        <v>455</v>
      </c>
      <c r="N433" s="14" t="s">
        <v>455</v>
      </c>
      <c r="O433" s="14" t="s">
        <v>455</v>
      </c>
      <c r="P433" s="14" t="s">
        <v>455</v>
      </c>
    </row>
    <row r="434" spans="1:16" s="80" customFormat="1" ht="56.25">
      <c r="A434" s="22">
        <v>431</v>
      </c>
      <c r="B434" s="93" t="s">
        <v>487</v>
      </c>
      <c r="C434" s="47" t="s">
        <v>12</v>
      </c>
      <c r="D434" s="47">
        <v>14485.4</v>
      </c>
      <c r="E434" s="47">
        <v>8884002.51</v>
      </c>
      <c r="F434" s="40">
        <v>5930302.3</v>
      </c>
      <c r="G434" s="40">
        <v>2953700.21</v>
      </c>
      <c r="H434" s="47">
        <v>14485.4</v>
      </c>
      <c r="I434" s="14" t="s">
        <v>489</v>
      </c>
      <c r="J434" s="14" t="s">
        <v>489</v>
      </c>
      <c r="K434" s="14" t="s">
        <v>489</v>
      </c>
      <c r="L434" s="14" t="s">
        <v>489</v>
      </c>
      <c r="M434" s="14" t="s">
        <v>489</v>
      </c>
      <c r="N434" s="14" t="s">
        <v>489</v>
      </c>
      <c r="O434" s="14" t="s">
        <v>489</v>
      </c>
      <c r="P434" s="14" t="s">
        <v>489</v>
      </c>
    </row>
    <row r="435" spans="1:16" s="80" customFormat="1" ht="56.25">
      <c r="A435" s="22">
        <v>432</v>
      </c>
      <c r="B435" s="93" t="s">
        <v>488</v>
      </c>
      <c r="C435" s="47" t="s">
        <v>12</v>
      </c>
      <c r="D435" s="47">
        <v>11300</v>
      </c>
      <c r="E435" s="47">
        <v>7268178.32</v>
      </c>
      <c r="F435" s="40">
        <v>4851697.7</v>
      </c>
      <c r="G435" s="40">
        <v>2416480.62</v>
      </c>
      <c r="H435" s="47">
        <v>11300</v>
      </c>
      <c r="I435" s="14" t="s">
        <v>489</v>
      </c>
      <c r="J435" s="14" t="s">
        <v>489</v>
      </c>
      <c r="K435" s="14" t="s">
        <v>489</v>
      </c>
      <c r="L435" s="14" t="s">
        <v>489</v>
      </c>
      <c r="M435" s="14" t="s">
        <v>489</v>
      </c>
      <c r="N435" s="14" t="s">
        <v>489</v>
      </c>
      <c r="O435" s="14" t="s">
        <v>489</v>
      </c>
      <c r="P435" s="14" t="s">
        <v>489</v>
      </c>
    </row>
    <row r="436" spans="1:16" s="80" customFormat="1" ht="18.75">
      <c r="A436" s="22">
        <v>433</v>
      </c>
      <c r="B436" s="93" t="s">
        <v>490</v>
      </c>
      <c r="C436" s="47" t="s">
        <v>12</v>
      </c>
      <c r="D436" s="47">
        <v>3254</v>
      </c>
      <c r="E436" s="47">
        <v>2592830.78</v>
      </c>
      <c r="F436" s="40">
        <v>1913509.12</v>
      </c>
      <c r="G436" s="40">
        <v>679321.66</v>
      </c>
      <c r="H436" s="47">
        <v>3254</v>
      </c>
      <c r="I436" s="14" t="s">
        <v>489</v>
      </c>
      <c r="J436" s="14"/>
      <c r="K436" s="14"/>
      <c r="L436" s="14"/>
      <c r="M436" s="14"/>
      <c r="N436" s="14"/>
      <c r="O436" s="14"/>
      <c r="P436" s="14" t="s">
        <v>499</v>
      </c>
    </row>
    <row r="437" spans="1:16" s="80" customFormat="1" ht="18.75">
      <c r="A437" s="22">
        <v>434</v>
      </c>
      <c r="B437" s="93" t="s">
        <v>491</v>
      </c>
      <c r="C437" s="47" t="s">
        <v>12</v>
      </c>
      <c r="D437" s="47">
        <v>450</v>
      </c>
      <c r="E437" s="47">
        <v>354390.91</v>
      </c>
      <c r="F437" s="40">
        <v>261540.49</v>
      </c>
      <c r="G437" s="40">
        <v>92850.42</v>
      </c>
      <c r="H437" s="47">
        <v>450</v>
      </c>
      <c r="I437" s="14" t="s">
        <v>489</v>
      </c>
      <c r="J437" s="14"/>
      <c r="K437" s="14"/>
      <c r="L437" s="14"/>
      <c r="M437" s="14"/>
      <c r="N437" s="14"/>
      <c r="O437" s="14"/>
      <c r="P437" s="14" t="s">
        <v>499</v>
      </c>
    </row>
    <row r="438" spans="1:16" s="80" customFormat="1" ht="18.75">
      <c r="A438" s="22">
        <v>435</v>
      </c>
      <c r="B438" s="93" t="s">
        <v>492</v>
      </c>
      <c r="C438" s="47" t="s">
        <v>363</v>
      </c>
      <c r="D438" s="47">
        <v>540</v>
      </c>
      <c r="E438" s="47">
        <v>425269.11</v>
      </c>
      <c r="F438" s="40">
        <v>313848.6</v>
      </c>
      <c r="G438" s="40">
        <v>111420.51</v>
      </c>
      <c r="H438" s="47">
        <v>540</v>
      </c>
      <c r="I438" s="14" t="s">
        <v>489</v>
      </c>
      <c r="J438" s="14"/>
      <c r="K438" s="14"/>
      <c r="L438" s="14"/>
      <c r="M438" s="14"/>
      <c r="N438" s="14"/>
      <c r="O438" s="14"/>
      <c r="P438" s="14" t="s">
        <v>499</v>
      </c>
    </row>
    <row r="439" spans="1:16" s="80" customFormat="1" ht="18.75">
      <c r="A439" s="22">
        <v>436</v>
      </c>
      <c r="B439" s="93" t="s">
        <v>493</v>
      </c>
      <c r="C439" s="47" t="s">
        <v>12</v>
      </c>
      <c r="D439" s="47">
        <v>420</v>
      </c>
      <c r="E439" s="47">
        <v>330764.82</v>
      </c>
      <c r="F439" s="40">
        <v>244104.44</v>
      </c>
      <c r="G439" s="40">
        <v>86660.38</v>
      </c>
      <c r="H439" s="47">
        <v>420</v>
      </c>
      <c r="I439" s="14" t="s">
        <v>489</v>
      </c>
      <c r="J439" s="14"/>
      <c r="K439" s="14"/>
      <c r="L439" s="14"/>
      <c r="M439" s="14"/>
      <c r="N439" s="14"/>
      <c r="O439" s="14"/>
      <c r="P439" s="14" t="s">
        <v>499</v>
      </c>
    </row>
    <row r="440" spans="1:16" s="80" customFormat="1" ht="18.75">
      <c r="A440" s="22">
        <v>437</v>
      </c>
      <c r="B440" s="93" t="s">
        <v>494</v>
      </c>
      <c r="C440" s="47" t="s">
        <v>12</v>
      </c>
      <c r="D440" s="47">
        <v>380</v>
      </c>
      <c r="E440" s="47">
        <v>299263.51</v>
      </c>
      <c r="F440" s="40">
        <v>220856.47</v>
      </c>
      <c r="G440" s="40">
        <v>78407.04</v>
      </c>
      <c r="H440" s="47">
        <v>380</v>
      </c>
      <c r="I440" s="14" t="s">
        <v>489</v>
      </c>
      <c r="J440" s="14"/>
      <c r="K440" s="14"/>
      <c r="L440" s="14"/>
      <c r="M440" s="14"/>
      <c r="N440" s="14"/>
      <c r="O440" s="14"/>
      <c r="P440" s="14" t="s">
        <v>499</v>
      </c>
    </row>
    <row r="441" spans="1:16" s="80" customFormat="1" ht="18.75">
      <c r="A441" s="22">
        <v>438</v>
      </c>
      <c r="B441" s="93" t="s">
        <v>495</v>
      </c>
      <c r="C441" s="47" t="s">
        <v>12</v>
      </c>
      <c r="D441" s="47">
        <v>1320</v>
      </c>
      <c r="E441" s="47">
        <v>1039546.7</v>
      </c>
      <c r="F441" s="40">
        <v>767185.46</v>
      </c>
      <c r="G441" s="40">
        <v>272361.24</v>
      </c>
      <c r="H441" s="47">
        <v>1320</v>
      </c>
      <c r="I441" s="14" t="s">
        <v>489</v>
      </c>
      <c r="J441" s="14"/>
      <c r="K441" s="14"/>
      <c r="L441" s="14"/>
      <c r="M441" s="14"/>
      <c r="N441" s="14"/>
      <c r="O441" s="14"/>
      <c r="P441" s="14" t="s">
        <v>499</v>
      </c>
    </row>
    <row r="442" spans="1:16" s="80" customFormat="1" ht="18.75">
      <c r="A442" s="22">
        <v>439</v>
      </c>
      <c r="B442" s="93" t="s">
        <v>496</v>
      </c>
      <c r="C442" s="47" t="s">
        <v>12</v>
      </c>
      <c r="D442" s="47">
        <v>3784</v>
      </c>
      <c r="E442" s="47">
        <v>2963899.75</v>
      </c>
      <c r="F442" s="40">
        <v>2187358.02</v>
      </c>
      <c r="G442" s="40">
        <v>776541.73</v>
      </c>
      <c r="H442" s="47">
        <v>3784</v>
      </c>
      <c r="I442" s="14" t="s">
        <v>489</v>
      </c>
      <c r="J442" s="14"/>
      <c r="K442" s="14"/>
      <c r="L442" s="14"/>
      <c r="M442" s="14"/>
      <c r="N442" s="14"/>
      <c r="O442" s="14"/>
      <c r="P442" s="14" t="s">
        <v>499</v>
      </c>
    </row>
    <row r="443" spans="1:16" s="80" customFormat="1" ht="18.75">
      <c r="A443" s="22">
        <v>440</v>
      </c>
      <c r="B443" s="93" t="s">
        <v>497</v>
      </c>
      <c r="C443" s="47" t="s">
        <v>12</v>
      </c>
      <c r="D443" s="47">
        <v>2240</v>
      </c>
      <c r="E443" s="47">
        <v>1764079.15</v>
      </c>
      <c r="F443" s="40">
        <v>1301890.41</v>
      </c>
      <c r="G443" s="40">
        <v>462188.74</v>
      </c>
      <c r="H443" s="47">
        <v>2240</v>
      </c>
      <c r="I443" s="14" t="s">
        <v>489</v>
      </c>
      <c r="J443" s="14"/>
      <c r="K443" s="14"/>
      <c r="L443" s="14"/>
      <c r="M443" s="14"/>
      <c r="N443" s="14"/>
      <c r="O443" s="14"/>
      <c r="P443" s="14" t="s">
        <v>499</v>
      </c>
    </row>
    <row r="444" spans="1:16" s="80" customFormat="1" ht="18.75">
      <c r="A444" s="22">
        <v>441</v>
      </c>
      <c r="B444" s="93" t="s">
        <v>498</v>
      </c>
      <c r="C444" s="47" t="s">
        <v>12</v>
      </c>
      <c r="D444" s="47">
        <v>2300</v>
      </c>
      <c r="E444" s="47">
        <v>1811331.26</v>
      </c>
      <c r="F444" s="40">
        <v>1279706.99</v>
      </c>
      <c r="G444" s="40">
        <v>531624.27</v>
      </c>
      <c r="H444" s="47">
        <v>2300</v>
      </c>
      <c r="I444" s="14" t="s">
        <v>489</v>
      </c>
      <c r="J444" s="14"/>
      <c r="K444" s="14"/>
      <c r="L444" s="14"/>
      <c r="M444" s="14"/>
      <c r="N444" s="14"/>
      <c r="O444" s="14"/>
      <c r="P444" s="14" t="s">
        <v>499</v>
      </c>
    </row>
    <row r="445" spans="1:16" s="80" customFormat="1" ht="37.5">
      <c r="A445" s="22">
        <v>442</v>
      </c>
      <c r="B445" s="93" t="s">
        <v>500</v>
      </c>
      <c r="C445" s="47" t="s">
        <v>12</v>
      </c>
      <c r="D445" s="47">
        <v>2274</v>
      </c>
      <c r="E445" s="47">
        <f>SUM(F445:G445)</f>
        <v>1346406.59</v>
      </c>
      <c r="F445" s="24">
        <v>976912.88</v>
      </c>
      <c r="G445" s="24">
        <v>369493.71</v>
      </c>
      <c r="H445" s="47">
        <v>2274</v>
      </c>
      <c r="I445" s="14" t="s">
        <v>489</v>
      </c>
      <c r="J445" s="14"/>
      <c r="K445" s="14"/>
      <c r="L445" s="14"/>
      <c r="M445" s="14"/>
      <c r="N445" s="14"/>
      <c r="O445" s="14"/>
      <c r="P445" s="14" t="s">
        <v>511</v>
      </c>
    </row>
    <row r="446" spans="1:16" s="80" customFormat="1" ht="37.5">
      <c r="A446" s="22">
        <v>443</v>
      </c>
      <c r="B446" s="93" t="s">
        <v>501</v>
      </c>
      <c r="C446" s="47" t="s">
        <v>12</v>
      </c>
      <c r="D446" s="47">
        <v>863.2</v>
      </c>
      <c r="E446" s="47">
        <f aca="true" t="shared" si="50" ref="E446:E455">SUM(F446:G446)</f>
        <v>643724.6699999999</v>
      </c>
      <c r="F446" s="24">
        <v>467067.24</v>
      </c>
      <c r="G446" s="24">
        <v>176657.43</v>
      </c>
      <c r="H446" s="47">
        <v>863.2</v>
      </c>
      <c r="I446" s="14" t="s">
        <v>489</v>
      </c>
      <c r="J446" s="14"/>
      <c r="K446" s="14"/>
      <c r="L446" s="14"/>
      <c r="M446" s="14"/>
      <c r="N446" s="14"/>
      <c r="O446" s="14"/>
      <c r="P446" s="14" t="s">
        <v>511</v>
      </c>
    </row>
    <row r="447" spans="1:16" s="80" customFormat="1" ht="37.5">
      <c r="A447" s="22">
        <v>444</v>
      </c>
      <c r="B447" s="93" t="s">
        <v>502</v>
      </c>
      <c r="C447" s="47" t="s">
        <v>12</v>
      </c>
      <c r="D447" s="47">
        <v>2594.2</v>
      </c>
      <c r="E447" s="47">
        <f t="shared" si="50"/>
        <v>2245996.33</v>
      </c>
      <c r="F447" s="24">
        <v>1629627.64</v>
      </c>
      <c r="G447" s="24">
        <v>616368.69</v>
      </c>
      <c r="H447" s="47">
        <v>2594.2</v>
      </c>
      <c r="I447" s="14" t="s">
        <v>489</v>
      </c>
      <c r="J447" s="14"/>
      <c r="K447" s="14"/>
      <c r="L447" s="14"/>
      <c r="M447" s="14"/>
      <c r="N447" s="14"/>
      <c r="O447" s="14"/>
      <c r="P447" s="14" t="s">
        <v>511</v>
      </c>
    </row>
    <row r="448" spans="1:16" s="80" customFormat="1" ht="37.5">
      <c r="A448" s="22">
        <v>445</v>
      </c>
      <c r="B448" s="93" t="s">
        <v>503</v>
      </c>
      <c r="C448" s="47" t="s">
        <v>12</v>
      </c>
      <c r="D448" s="47">
        <v>3083.4</v>
      </c>
      <c r="E448" s="47">
        <f t="shared" si="50"/>
        <v>1897538.6199999999</v>
      </c>
      <c r="F448" s="24">
        <v>1376796.94</v>
      </c>
      <c r="G448" s="24">
        <v>520741.68</v>
      </c>
      <c r="H448" s="47">
        <v>3083.4</v>
      </c>
      <c r="I448" s="14" t="s">
        <v>489</v>
      </c>
      <c r="J448" s="14"/>
      <c r="K448" s="14"/>
      <c r="L448" s="14"/>
      <c r="M448" s="14"/>
      <c r="N448" s="14"/>
      <c r="O448" s="14"/>
      <c r="P448" s="14" t="s">
        <v>511</v>
      </c>
    </row>
    <row r="449" spans="1:16" s="80" customFormat="1" ht="37.5">
      <c r="A449" s="22">
        <v>446</v>
      </c>
      <c r="B449" s="93" t="s">
        <v>504</v>
      </c>
      <c r="C449" s="47" t="s">
        <v>12</v>
      </c>
      <c r="D449" s="47">
        <v>2849</v>
      </c>
      <c r="E449" s="47">
        <f t="shared" si="50"/>
        <v>1847173.92</v>
      </c>
      <c r="F449" s="24">
        <v>1340254.5</v>
      </c>
      <c r="G449" s="24">
        <v>506919.42</v>
      </c>
      <c r="H449" s="47">
        <v>2849</v>
      </c>
      <c r="I449" s="14" t="s">
        <v>489</v>
      </c>
      <c r="J449" s="14"/>
      <c r="K449" s="14"/>
      <c r="L449" s="14"/>
      <c r="M449" s="14"/>
      <c r="N449" s="14"/>
      <c r="O449" s="14"/>
      <c r="P449" s="14" t="s">
        <v>511</v>
      </c>
    </row>
    <row r="450" spans="1:16" s="80" customFormat="1" ht="37.5">
      <c r="A450" s="22">
        <v>447</v>
      </c>
      <c r="B450" s="93" t="s">
        <v>505</v>
      </c>
      <c r="C450" s="47" t="s">
        <v>12</v>
      </c>
      <c r="D450" s="47">
        <v>2136.75</v>
      </c>
      <c r="E450" s="47">
        <f t="shared" si="50"/>
        <v>1717758.51</v>
      </c>
      <c r="F450" s="24">
        <v>1246354.73</v>
      </c>
      <c r="G450" s="24">
        <v>471403.78</v>
      </c>
      <c r="H450" s="47">
        <v>2136.75</v>
      </c>
      <c r="I450" s="14" t="s">
        <v>489</v>
      </c>
      <c r="J450" s="14"/>
      <c r="K450" s="14"/>
      <c r="L450" s="14"/>
      <c r="M450" s="14"/>
      <c r="N450" s="14"/>
      <c r="O450" s="14"/>
      <c r="P450" s="14" t="s">
        <v>511</v>
      </c>
    </row>
    <row r="451" spans="1:16" s="80" customFormat="1" ht="37.5">
      <c r="A451" s="22">
        <v>448</v>
      </c>
      <c r="B451" s="93" t="s">
        <v>506</v>
      </c>
      <c r="C451" s="47" t="s">
        <v>12</v>
      </c>
      <c r="D451" s="47">
        <v>1320.55</v>
      </c>
      <c r="E451" s="47">
        <f t="shared" si="50"/>
        <v>1061741.9</v>
      </c>
      <c r="F451" s="24">
        <v>770369.12</v>
      </c>
      <c r="G451" s="24">
        <v>291372.78</v>
      </c>
      <c r="H451" s="47">
        <v>1320.55</v>
      </c>
      <c r="I451" s="14" t="s">
        <v>489</v>
      </c>
      <c r="J451" s="14"/>
      <c r="K451" s="14"/>
      <c r="L451" s="14"/>
      <c r="M451" s="14"/>
      <c r="N451" s="14"/>
      <c r="O451" s="14"/>
      <c r="P451" s="14" t="s">
        <v>511</v>
      </c>
    </row>
    <row r="452" spans="1:16" s="80" customFormat="1" ht="37.5">
      <c r="A452" s="22">
        <v>449</v>
      </c>
      <c r="B452" s="93" t="s">
        <v>507</v>
      </c>
      <c r="C452" s="47" t="s">
        <v>12</v>
      </c>
      <c r="D452" s="47">
        <v>1160</v>
      </c>
      <c r="E452" s="47">
        <f t="shared" si="50"/>
        <v>749210.3200000001</v>
      </c>
      <c r="F452" s="24">
        <v>543606.28</v>
      </c>
      <c r="G452" s="24">
        <v>205604.04</v>
      </c>
      <c r="H452" s="47">
        <v>1160</v>
      </c>
      <c r="I452" s="14" t="s">
        <v>489</v>
      </c>
      <c r="J452" s="14"/>
      <c r="K452" s="14"/>
      <c r="L452" s="14"/>
      <c r="M452" s="14"/>
      <c r="N452" s="14"/>
      <c r="O452" s="14"/>
      <c r="P452" s="14" t="s">
        <v>511</v>
      </c>
    </row>
    <row r="453" spans="1:16" s="80" customFormat="1" ht="37.5">
      <c r="A453" s="22">
        <v>450</v>
      </c>
      <c r="B453" s="93" t="s">
        <v>508</v>
      </c>
      <c r="C453" s="47" t="s">
        <v>12</v>
      </c>
      <c r="D453" s="47">
        <v>1295</v>
      </c>
      <c r="E453" s="47">
        <f t="shared" si="50"/>
        <v>803586.96</v>
      </c>
      <c r="F453" s="24">
        <v>583060.27</v>
      </c>
      <c r="G453" s="24">
        <v>220526.69</v>
      </c>
      <c r="H453" s="47">
        <v>1295</v>
      </c>
      <c r="I453" s="14" t="s">
        <v>489</v>
      </c>
      <c r="J453" s="14"/>
      <c r="K453" s="14"/>
      <c r="L453" s="14"/>
      <c r="M453" s="14"/>
      <c r="N453" s="14"/>
      <c r="O453" s="14"/>
      <c r="P453" s="14" t="s">
        <v>511</v>
      </c>
    </row>
    <row r="454" spans="1:16" s="80" customFormat="1" ht="37.5">
      <c r="A454" s="22">
        <v>451</v>
      </c>
      <c r="B454" s="93" t="s">
        <v>509</v>
      </c>
      <c r="C454" s="47" t="s">
        <v>12</v>
      </c>
      <c r="D454" s="47">
        <v>17500</v>
      </c>
      <c r="E454" s="47">
        <f t="shared" si="50"/>
        <v>11065328.59</v>
      </c>
      <c r="F454" s="24">
        <v>8028672.64</v>
      </c>
      <c r="G454" s="24">
        <v>3036655.95</v>
      </c>
      <c r="H454" s="47">
        <v>17500</v>
      </c>
      <c r="I454" s="14" t="s">
        <v>489</v>
      </c>
      <c r="J454" s="14"/>
      <c r="K454" s="14"/>
      <c r="L454" s="14"/>
      <c r="M454" s="14"/>
      <c r="N454" s="14"/>
      <c r="O454" s="14"/>
      <c r="P454" s="14" t="s">
        <v>511</v>
      </c>
    </row>
    <row r="455" spans="1:16" s="80" customFormat="1" ht="37.5">
      <c r="A455" s="22">
        <v>452</v>
      </c>
      <c r="B455" s="93" t="s">
        <v>510</v>
      </c>
      <c r="C455" s="47" t="s">
        <v>12</v>
      </c>
      <c r="D455" s="47">
        <v>4028.7</v>
      </c>
      <c r="E455" s="47">
        <f t="shared" si="50"/>
        <v>2606608.16</v>
      </c>
      <c r="F455" s="24">
        <v>1891277.76</v>
      </c>
      <c r="G455" s="24">
        <v>715330.4</v>
      </c>
      <c r="H455" s="47">
        <v>4028.7</v>
      </c>
      <c r="I455" s="14" t="s">
        <v>489</v>
      </c>
      <c r="J455" s="14"/>
      <c r="K455" s="14"/>
      <c r="L455" s="14"/>
      <c r="M455" s="14"/>
      <c r="N455" s="14"/>
      <c r="O455" s="14"/>
      <c r="P455" s="14" t="s">
        <v>511</v>
      </c>
    </row>
    <row r="456" spans="1:16" s="80" customFormat="1" ht="37.5">
      <c r="A456" s="22">
        <v>453</v>
      </c>
      <c r="B456" s="98" t="s">
        <v>512</v>
      </c>
      <c r="C456" s="40" t="s">
        <v>12</v>
      </c>
      <c r="D456" s="12">
        <v>5840.45</v>
      </c>
      <c r="E456" s="45">
        <v>3282134.4</v>
      </c>
      <c r="F456" s="40">
        <v>650000</v>
      </c>
      <c r="G456" s="40">
        <f>E456-F456</f>
        <v>2632134.4</v>
      </c>
      <c r="H456" s="12">
        <v>5840.45</v>
      </c>
      <c r="I456" s="14" t="s">
        <v>489</v>
      </c>
      <c r="J456" s="14"/>
      <c r="K456" s="14"/>
      <c r="L456" s="14"/>
      <c r="M456" s="14"/>
      <c r="N456" s="14"/>
      <c r="O456" s="14"/>
      <c r="P456" s="14" t="s">
        <v>516</v>
      </c>
    </row>
    <row r="457" spans="1:16" s="80" customFormat="1" ht="37.5">
      <c r="A457" s="22">
        <v>454</v>
      </c>
      <c r="B457" s="98" t="s">
        <v>513</v>
      </c>
      <c r="C457" s="40" t="s">
        <v>12</v>
      </c>
      <c r="D457" s="25">
        <v>1262</v>
      </c>
      <c r="E457" s="45">
        <v>722705.64</v>
      </c>
      <c r="F457" s="40">
        <v>140000</v>
      </c>
      <c r="G457" s="40">
        <f>E457-F457</f>
        <v>582705.64</v>
      </c>
      <c r="H457" s="25">
        <v>1262</v>
      </c>
      <c r="I457" s="14" t="s">
        <v>489</v>
      </c>
      <c r="J457" s="14"/>
      <c r="K457" s="14"/>
      <c r="L457" s="14"/>
      <c r="M457" s="14"/>
      <c r="N457" s="14"/>
      <c r="O457" s="14"/>
      <c r="P457" s="14" t="s">
        <v>516</v>
      </c>
    </row>
    <row r="458" spans="1:16" s="80" customFormat="1" ht="56.25">
      <c r="A458" s="22">
        <v>455</v>
      </c>
      <c r="B458" s="98" t="s">
        <v>514</v>
      </c>
      <c r="C458" s="40" t="s">
        <v>12</v>
      </c>
      <c r="D458" s="25">
        <v>1162</v>
      </c>
      <c r="E458" s="45">
        <v>665428.62</v>
      </c>
      <c r="F458" s="40">
        <v>130000</v>
      </c>
      <c r="G458" s="40">
        <f>E458-F458</f>
        <v>535428.62</v>
      </c>
      <c r="H458" s="25">
        <v>1162</v>
      </c>
      <c r="I458" s="14" t="s">
        <v>489</v>
      </c>
      <c r="J458" s="14"/>
      <c r="K458" s="14"/>
      <c r="L458" s="14"/>
      <c r="M458" s="14"/>
      <c r="N458" s="14"/>
      <c r="O458" s="14"/>
      <c r="P458" s="14" t="s">
        <v>516</v>
      </c>
    </row>
    <row r="459" spans="1:16" s="80" customFormat="1" ht="37.5">
      <c r="A459" s="22">
        <v>456</v>
      </c>
      <c r="B459" s="98" t="s">
        <v>515</v>
      </c>
      <c r="C459" s="40" t="s">
        <v>12</v>
      </c>
      <c r="D459" s="25">
        <v>7233.8</v>
      </c>
      <c r="E459" s="45">
        <v>4155901.9</v>
      </c>
      <c r="F459" s="33">
        <v>795000</v>
      </c>
      <c r="G459" s="40">
        <f>E459-F459</f>
        <v>3360901.9</v>
      </c>
      <c r="H459" s="25">
        <v>7233.8</v>
      </c>
      <c r="I459" s="14" t="s">
        <v>489</v>
      </c>
      <c r="J459" s="14"/>
      <c r="K459" s="14"/>
      <c r="L459" s="14"/>
      <c r="M459" s="14"/>
      <c r="N459" s="14"/>
      <c r="O459" s="14"/>
      <c r="P459" s="14" t="s">
        <v>516</v>
      </c>
    </row>
    <row r="460" spans="1:16" s="80" customFormat="1" ht="37.5">
      <c r="A460" s="22">
        <v>457</v>
      </c>
      <c r="B460" s="93" t="s">
        <v>517</v>
      </c>
      <c r="C460" s="47" t="s">
        <v>12</v>
      </c>
      <c r="D460" s="47">
        <v>7825</v>
      </c>
      <c r="E460" s="47">
        <v>5128680.04</v>
      </c>
      <c r="F460" s="40">
        <v>2429000</v>
      </c>
      <c r="G460" s="40">
        <f>E460-F460</f>
        <v>2699680.04</v>
      </c>
      <c r="H460" s="47">
        <v>7825</v>
      </c>
      <c r="I460" s="14" t="s">
        <v>489</v>
      </c>
      <c r="J460" s="14"/>
      <c r="K460" s="14"/>
      <c r="L460" s="14"/>
      <c r="M460" s="14"/>
      <c r="N460" s="14"/>
      <c r="O460" s="14"/>
      <c r="P460" s="14" t="s">
        <v>518</v>
      </c>
    </row>
    <row r="461" spans="1:16" s="80" customFormat="1" ht="18.75">
      <c r="A461" s="22">
        <v>458</v>
      </c>
      <c r="B461" s="93" t="s">
        <v>519</v>
      </c>
      <c r="C461" s="47" t="s">
        <v>251</v>
      </c>
      <c r="D461" s="47">
        <v>2400</v>
      </c>
      <c r="E461" s="47">
        <v>1816654.77</v>
      </c>
      <c r="F461" s="40">
        <v>1596839.54</v>
      </c>
      <c r="G461" s="40">
        <v>219815.23</v>
      </c>
      <c r="H461" s="47">
        <v>2400</v>
      </c>
      <c r="I461" s="14" t="s">
        <v>521</v>
      </c>
      <c r="J461" s="14" t="s">
        <v>521</v>
      </c>
      <c r="K461" s="14" t="s">
        <v>521</v>
      </c>
      <c r="L461" s="14" t="s">
        <v>521</v>
      </c>
      <c r="M461" s="14" t="s">
        <v>521</v>
      </c>
      <c r="N461" s="14" t="s">
        <v>521</v>
      </c>
      <c r="O461" s="14" t="s">
        <v>521</v>
      </c>
      <c r="P461" s="14" t="s">
        <v>521</v>
      </c>
    </row>
    <row r="462" spans="1:16" s="80" customFormat="1" ht="18.75">
      <c r="A462" s="22">
        <v>459</v>
      </c>
      <c r="B462" s="93" t="s">
        <v>520</v>
      </c>
      <c r="C462" s="47" t="s">
        <v>251</v>
      </c>
      <c r="D462" s="47">
        <v>4730</v>
      </c>
      <c r="E462" s="47">
        <v>5585397.58</v>
      </c>
      <c r="F462" s="40">
        <v>4909564.47</v>
      </c>
      <c r="G462" s="40">
        <v>675833.11</v>
      </c>
      <c r="H462" s="47">
        <v>4730</v>
      </c>
      <c r="I462" s="14" t="s">
        <v>521</v>
      </c>
      <c r="J462" s="14" t="s">
        <v>521</v>
      </c>
      <c r="K462" s="14" t="s">
        <v>521</v>
      </c>
      <c r="L462" s="14" t="s">
        <v>521</v>
      </c>
      <c r="M462" s="14" t="s">
        <v>521</v>
      </c>
      <c r="N462" s="14" t="s">
        <v>521</v>
      </c>
      <c r="O462" s="14" t="s">
        <v>521</v>
      </c>
      <c r="P462" s="14" t="s">
        <v>521</v>
      </c>
    </row>
    <row r="463" spans="1:16" ht="56.25">
      <c r="A463" s="22">
        <v>460</v>
      </c>
      <c r="B463" s="117" t="s">
        <v>522</v>
      </c>
      <c r="C463" s="28" t="s">
        <v>12</v>
      </c>
      <c r="D463" s="64">
        <v>10693</v>
      </c>
      <c r="E463" s="7">
        <v>7423971.98</v>
      </c>
      <c r="F463" s="33">
        <v>3176753.41</v>
      </c>
      <c r="G463" s="33">
        <v>4247218.57</v>
      </c>
      <c r="H463" s="49">
        <v>10693</v>
      </c>
      <c r="I463" s="14" t="s">
        <v>524</v>
      </c>
      <c r="J463" s="14" t="s">
        <v>524</v>
      </c>
      <c r="K463" s="14" t="s">
        <v>524</v>
      </c>
      <c r="L463" s="14" t="s">
        <v>524</v>
      </c>
      <c r="M463" s="14" t="s">
        <v>524</v>
      </c>
      <c r="N463" s="14" t="s">
        <v>524</v>
      </c>
      <c r="O463" s="14" t="s">
        <v>524</v>
      </c>
      <c r="P463" s="14" t="s">
        <v>525</v>
      </c>
    </row>
    <row r="464" spans="1:16" ht="56.25">
      <c r="A464" s="22">
        <v>461</v>
      </c>
      <c r="B464" s="117" t="s">
        <v>523</v>
      </c>
      <c r="C464" s="28" t="s">
        <v>12</v>
      </c>
      <c r="D464" s="64">
        <v>1775</v>
      </c>
      <c r="E464" s="7">
        <v>1176066.56</v>
      </c>
      <c r="F464" s="33">
        <v>823246.59</v>
      </c>
      <c r="G464" s="33">
        <v>352819.97</v>
      </c>
      <c r="H464" s="49">
        <v>1775</v>
      </c>
      <c r="I464" s="14" t="s">
        <v>524</v>
      </c>
      <c r="J464" s="14" t="s">
        <v>524</v>
      </c>
      <c r="K464" s="14" t="s">
        <v>524</v>
      </c>
      <c r="L464" s="14" t="s">
        <v>524</v>
      </c>
      <c r="M464" s="14" t="s">
        <v>524</v>
      </c>
      <c r="N464" s="14" t="s">
        <v>524</v>
      </c>
      <c r="O464" s="14" t="s">
        <v>524</v>
      </c>
      <c r="P464" s="14" t="s">
        <v>525</v>
      </c>
    </row>
    <row r="465" spans="1:16" s="80" customFormat="1" ht="18.75">
      <c r="A465" s="22">
        <v>462</v>
      </c>
      <c r="B465" s="118" t="s">
        <v>526</v>
      </c>
      <c r="C465" s="47" t="s">
        <v>12</v>
      </c>
      <c r="D465" s="26">
        <v>16832</v>
      </c>
      <c r="E465" s="26">
        <v>17733520.24</v>
      </c>
      <c r="F465" s="26">
        <v>8771202.6</v>
      </c>
      <c r="G465" s="26">
        <v>8962317.64</v>
      </c>
      <c r="H465" s="26">
        <v>16832</v>
      </c>
      <c r="I465" s="14" t="s">
        <v>529</v>
      </c>
      <c r="J465" s="14" t="s">
        <v>529</v>
      </c>
      <c r="K465" s="14" t="s">
        <v>529</v>
      </c>
      <c r="L465" s="14" t="s">
        <v>529</v>
      </c>
      <c r="M465" s="14" t="s">
        <v>529</v>
      </c>
      <c r="N465" s="14" t="s">
        <v>529</v>
      </c>
      <c r="O465" s="14" t="s">
        <v>529</v>
      </c>
      <c r="P465" s="14" t="s">
        <v>529</v>
      </c>
    </row>
    <row r="466" spans="1:16" s="80" customFormat="1" ht="18.75">
      <c r="A466" s="22">
        <v>463</v>
      </c>
      <c r="B466" s="118" t="s">
        <v>527</v>
      </c>
      <c r="C466" s="47" t="s">
        <v>12</v>
      </c>
      <c r="D466" s="26">
        <v>13200</v>
      </c>
      <c r="E466" s="26">
        <v>13906930.24</v>
      </c>
      <c r="F466" s="26">
        <v>6878527.29</v>
      </c>
      <c r="G466" s="26">
        <v>7028402.95</v>
      </c>
      <c r="H466" s="26">
        <v>13200</v>
      </c>
      <c r="I466" s="14" t="s">
        <v>529</v>
      </c>
      <c r="J466" s="14" t="s">
        <v>529</v>
      </c>
      <c r="K466" s="14" t="s">
        <v>529</v>
      </c>
      <c r="L466" s="14" t="s">
        <v>529</v>
      </c>
      <c r="M466" s="14" t="s">
        <v>529</v>
      </c>
      <c r="N466" s="14" t="s">
        <v>529</v>
      </c>
      <c r="O466" s="14" t="s">
        <v>529</v>
      </c>
      <c r="P466" s="14" t="s">
        <v>529</v>
      </c>
    </row>
    <row r="467" spans="1:16" s="80" customFormat="1" ht="18.75">
      <c r="A467" s="22">
        <v>464</v>
      </c>
      <c r="B467" s="118" t="s">
        <v>528</v>
      </c>
      <c r="C467" s="47" t="s">
        <v>12</v>
      </c>
      <c r="D467" s="26">
        <v>15480</v>
      </c>
      <c r="E467" s="26">
        <v>12117127.11</v>
      </c>
      <c r="F467" s="26">
        <v>5993270.11</v>
      </c>
      <c r="G467" s="26">
        <v>6123857</v>
      </c>
      <c r="H467" s="26">
        <v>15480</v>
      </c>
      <c r="I467" s="14" t="s">
        <v>529</v>
      </c>
      <c r="J467" s="14" t="s">
        <v>529</v>
      </c>
      <c r="K467" s="14" t="s">
        <v>529</v>
      </c>
      <c r="L467" s="14" t="s">
        <v>529</v>
      </c>
      <c r="M467" s="14" t="s">
        <v>529</v>
      </c>
      <c r="N467" s="14" t="s">
        <v>529</v>
      </c>
      <c r="O467" s="14" t="s">
        <v>529</v>
      </c>
      <c r="P467" s="14" t="s">
        <v>529</v>
      </c>
    </row>
    <row r="468" spans="1:16" s="80" customFormat="1" ht="18.75">
      <c r="A468" s="22">
        <v>465</v>
      </c>
      <c r="B468" s="119" t="s">
        <v>530</v>
      </c>
      <c r="C468" s="47" t="s">
        <v>12</v>
      </c>
      <c r="D468" s="46">
        <v>9597</v>
      </c>
      <c r="E468" s="45">
        <v>6218429.95</v>
      </c>
      <c r="F468" s="45">
        <v>3072482.78</v>
      </c>
      <c r="G468" s="45">
        <v>3145947.17</v>
      </c>
      <c r="H468" s="46">
        <v>9597</v>
      </c>
      <c r="I468" s="14" t="s">
        <v>529</v>
      </c>
      <c r="J468" s="14"/>
      <c r="K468" s="14"/>
      <c r="L468" s="14"/>
      <c r="M468" s="14"/>
      <c r="N468" s="14"/>
      <c r="O468" s="14"/>
      <c r="P468" s="14" t="s">
        <v>536</v>
      </c>
    </row>
    <row r="469" spans="1:16" s="80" customFormat="1" ht="18.75">
      <c r="A469" s="22">
        <v>466</v>
      </c>
      <c r="B469" s="119" t="s">
        <v>531</v>
      </c>
      <c r="C469" s="47" t="s">
        <v>12</v>
      </c>
      <c r="D469" s="46">
        <v>7540.9</v>
      </c>
      <c r="E469" s="45">
        <v>8621533.04</v>
      </c>
      <c r="F469" s="45">
        <v>4259839.23</v>
      </c>
      <c r="G469" s="45">
        <v>4361693.81</v>
      </c>
      <c r="H469" s="46">
        <v>7540.9</v>
      </c>
      <c r="I469" s="14" t="s">
        <v>529</v>
      </c>
      <c r="J469" s="14"/>
      <c r="K469" s="14"/>
      <c r="L469" s="14"/>
      <c r="M469" s="14"/>
      <c r="N469" s="14"/>
      <c r="O469" s="14"/>
      <c r="P469" s="14" t="s">
        <v>536</v>
      </c>
    </row>
    <row r="470" spans="1:16" s="80" customFormat="1" ht="18.75">
      <c r="A470" s="22">
        <v>467</v>
      </c>
      <c r="B470" s="119" t="s">
        <v>532</v>
      </c>
      <c r="C470" s="47" t="s">
        <v>12</v>
      </c>
      <c r="D470" s="46">
        <v>17901</v>
      </c>
      <c r="E470" s="45">
        <v>19389705.83</v>
      </c>
      <c r="F470" s="45">
        <v>9580318.15</v>
      </c>
      <c r="G470" s="45">
        <v>9809387.68</v>
      </c>
      <c r="H470" s="46">
        <v>17901</v>
      </c>
      <c r="I470" s="14" t="s">
        <v>529</v>
      </c>
      <c r="J470" s="14"/>
      <c r="K470" s="14"/>
      <c r="L470" s="14"/>
      <c r="M470" s="14"/>
      <c r="N470" s="14"/>
      <c r="O470" s="14"/>
      <c r="P470" s="14" t="s">
        <v>536</v>
      </c>
    </row>
    <row r="471" spans="1:16" s="80" customFormat="1" ht="18.75">
      <c r="A471" s="22">
        <v>468</v>
      </c>
      <c r="B471" s="118" t="s">
        <v>533</v>
      </c>
      <c r="C471" s="47" t="s">
        <v>12</v>
      </c>
      <c r="D471" s="46">
        <v>10688</v>
      </c>
      <c r="E471" s="45">
        <v>12131852.36</v>
      </c>
      <c r="F471" s="45">
        <v>5994263.47</v>
      </c>
      <c r="G471" s="45">
        <v>6137588.89</v>
      </c>
      <c r="H471" s="46">
        <v>10688</v>
      </c>
      <c r="I471" s="14" t="s">
        <v>529</v>
      </c>
      <c r="J471" s="14"/>
      <c r="K471" s="14"/>
      <c r="L471" s="14"/>
      <c r="M471" s="14"/>
      <c r="N471" s="14"/>
      <c r="O471" s="14"/>
      <c r="P471" s="14" t="s">
        <v>536</v>
      </c>
    </row>
    <row r="472" spans="1:16" s="80" customFormat="1" ht="18.75">
      <c r="A472" s="22">
        <v>469</v>
      </c>
      <c r="B472" s="118" t="s">
        <v>534</v>
      </c>
      <c r="C472" s="47" t="s">
        <v>12</v>
      </c>
      <c r="D472" s="46">
        <v>1305</v>
      </c>
      <c r="E472" s="45">
        <v>1324313.54</v>
      </c>
      <c r="F472" s="45">
        <v>654334.07</v>
      </c>
      <c r="G472" s="45">
        <v>669979.47</v>
      </c>
      <c r="H472" s="46">
        <v>1305</v>
      </c>
      <c r="I472" s="14" t="s">
        <v>529</v>
      </c>
      <c r="J472" s="14"/>
      <c r="K472" s="14"/>
      <c r="L472" s="14"/>
      <c r="M472" s="14"/>
      <c r="N472" s="14"/>
      <c r="O472" s="14"/>
      <c r="P472" s="14" t="s">
        <v>536</v>
      </c>
    </row>
    <row r="473" spans="1:16" s="80" customFormat="1" ht="18.75">
      <c r="A473" s="22">
        <v>470</v>
      </c>
      <c r="B473" s="118" t="s">
        <v>535</v>
      </c>
      <c r="C473" s="47" t="s">
        <v>12</v>
      </c>
      <c r="D473" s="46">
        <v>4508</v>
      </c>
      <c r="E473" s="45">
        <v>1729962.35</v>
      </c>
      <c r="F473" s="45">
        <v>854762.3</v>
      </c>
      <c r="G473" s="45">
        <v>875200.05</v>
      </c>
      <c r="H473" s="46">
        <v>4508</v>
      </c>
      <c r="I473" s="14" t="s">
        <v>529</v>
      </c>
      <c r="J473" s="14"/>
      <c r="K473" s="14"/>
      <c r="L473" s="14"/>
      <c r="M473" s="14"/>
      <c r="N473" s="14"/>
      <c r="O473" s="14"/>
      <c r="P473" s="14" t="s">
        <v>536</v>
      </c>
    </row>
    <row r="474" spans="1:16" s="80" customFormat="1" ht="18.75">
      <c r="A474" s="22">
        <v>471</v>
      </c>
      <c r="B474" s="93" t="s">
        <v>537</v>
      </c>
      <c r="C474" s="47" t="s">
        <v>12</v>
      </c>
      <c r="D474" s="47">
        <v>732</v>
      </c>
      <c r="E474" s="31">
        <v>505269.44</v>
      </c>
      <c r="F474" s="40">
        <v>249399.02</v>
      </c>
      <c r="G474" s="46">
        <v>255870.42</v>
      </c>
      <c r="H474" s="47">
        <v>732</v>
      </c>
      <c r="I474" s="14" t="s">
        <v>529</v>
      </c>
      <c r="J474" s="14"/>
      <c r="K474" s="14"/>
      <c r="L474" s="14"/>
      <c r="M474" s="14"/>
      <c r="N474" s="14"/>
      <c r="O474" s="14"/>
      <c r="P474" s="14" t="s">
        <v>545</v>
      </c>
    </row>
    <row r="475" spans="1:16" s="80" customFormat="1" ht="18.75">
      <c r="A475" s="22">
        <v>472</v>
      </c>
      <c r="B475" s="93" t="s">
        <v>538</v>
      </c>
      <c r="C475" s="47" t="s">
        <v>12</v>
      </c>
      <c r="D475" s="47">
        <v>2656</v>
      </c>
      <c r="E475" s="31">
        <v>1808995.94</v>
      </c>
      <c r="F475" s="40">
        <v>892913.34</v>
      </c>
      <c r="G475" s="46">
        <v>916082.6</v>
      </c>
      <c r="H475" s="47">
        <v>2656</v>
      </c>
      <c r="I475" s="14" t="s">
        <v>529</v>
      </c>
      <c r="J475" s="14"/>
      <c r="K475" s="14"/>
      <c r="L475" s="14"/>
      <c r="M475" s="14"/>
      <c r="N475" s="14"/>
      <c r="O475" s="14"/>
      <c r="P475" s="14" t="s">
        <v>545</v>
      </c>
    </row>
    <row r="476" spans="1:16" s="80" customFormat="1" ht="18.75">
      <c r="A476" s="22">
        <v>473</v>
      </c>
      <c r="B476" s="93" t="s">
        <v>539</v>
      </c>
      <c r="C476" s="47" t="s">
        <v>12</v>
      </c>
      <c r="D476" s="47">
        <v>6930</v>
      </c>
      <c r="E476" s="31">
        <v>4490185.15</v>
      </c>
      <c r="F476" s="40">
        <v>2216337.86</v>
      </c>
      <c r="G476" s="46">
        <v>2273847.29</v>
      </c>
      <c r="H476" s="47">
        <v>6930</v>
      </c>
      <c r="I476" s="14" t="s">
        <v>529</v>
      </c>
      <c r="J476" s="14"/>
      <c r="K476" s="14"/>
      <c r="L476" s="14"/>
      <c r="M476" s="14"/>
      <c r="N476" s="14"/>
      <c r="O476" s="14"/>
      <c r="P476" s="14" t="s">
        <v>545</v>
      </c>
    </row>
    <row r="477" spans="1:16" s="80" customFormat="1" ht="18.75">
      <c r="A477" s="22">
        <v>474</v>
      </c>
      <c r="B477" s="93" t="s">
        <v>540</v>
      </c>
      <c r="C477" s="47" t="s">
        <v>12</v>
      </c>
      <c r="D477" s="47">
        <v>2016</v>
      </c>
      <c r="E477" s="31">
        <v>2179002.42</v>
      </c>
      <c r="F477" s="40">
        <v>1075547.09</v>
      </c>
      <c r="G477" s="46">
        <v>1103455.33</v>
      </c>
      <c r="H477" s="47">
        <v>2016</v>
      </c>
      <c r="I477" s="14" t="s">
        <v>529</v>
      </c>
      <c r="J477" s="14"/>
      <c r="K477" s="14"/>
      <c r="L477" s="14"/>
      <c r="M477" s="14"/>
      <c r="N477" s="14"/>
      <c r="O477" s="14"/>
      <c r="P477" s="14" t="s">
        <v>545</v>
      </c>
    </row>
    <row r="478" spans="1:16" s="80" customFormat="1" ht="18.75">
      <c r="A478" s="22">
        <v>475</v>
      </c>
      <c r="B478" s="93" t="s">
        <v>541</v>
      </c>
      <c r="C478" s="47" t="s">
        <v>12</v>
      </c>
      <c r="D478" s="47">
        <v>1802.5</v>
      </c>
      <c r="E478" s="31">
        <v>1779156.95</v>
      </c>
      <c r="F478" s="40">
        <v>878184.93</v>
      </c>
      <c r="G478" s="46">
        <v>900972.02</v>
      </c>
      <c r="H478" s="47">
        <v>1802.5</v>
      </c>
      <c r="I478" s="14" t="s">
        <v>529</v>
      </c>
      <c r="J478" s="14"/>
      <c r="K478" s="14"/>
      <c r="L478" s="14"/>
      <c r="M478" s="14"/>
      <c r="N478" s="14"/>
      <c r="O478" s="14"/>
      <c r="P478" s="14" t="s">
        <v>545</v>
      </c>
    </row>
    <row r="479" spans="1:16" s="80" customFormat="1" ht="18.75">
      <c r="A479" s="22">
        <v>476</v>
      </c>
      <c r="B479" s="93" t="s">
        <v>542</v>
      </c>
      <c r="C479" s="47" t="s">
        <v>12</v>
      </c>
      <c r="D479" s="47">
        <v>1666</v>
      </c>
      <c r="E479" s="31">
        <v>1644366.89</v>
      </c>
      <c r="F479" s="40">
        <v>811653.08</v>
      </c>
      <c r="G479" s="46">
        <v>832713.81</v>
      </c>
      <c r="H479" s="47">
        <v>1666</v>
      </c>
      <c r="I479" s="14" t="s">
        <v>529</v>
      </c>
      <c r="J479" s="14"/>
      <c r="K479" s="14"/>
      <c r="L479" s="14"/>
      <c r="M479" s="14"/>
      <c r="N479" s="14"/>
      <c r="O479" s="14"/>
      <c r="P479" s="14" t="s">
        <v>545</v>
      </c>
    </row>
    <row r="480" spans="1:16" s="80" customFormat="1" ht="18.75">
      <c r="A480" s="22">
        <v>477</v>
      </c>
      <c r="B480" s="93" t="s">
        <v>543</v>
      </c>
      <c r="C480" s="47" t="s">
        <v>12</v>
      </c>
      <c r="D480" s="47">
        <v>8085</v>
      </c>
      <c r="E480" s="31">
        <v>8244785.71</v>
      </c>
      <c r="F480" s="40">
        <v>4069594.05</v>
      </c>
      <c r="G480" s="46">
        <v>4175191.66</v>
      </c>
      <c r="H480" s="47">
        <v>8085</v>
      </c>
      <c r="I480" s="14" t="s">
        <v>529</v>
      </c>
      <c r="J480" s="14"/>
      <c r="K480" s="14"/>
      <c r="L480" s="14"/>
      <c r="M480" s="14"/>
      <c r="N480" s="14"/>
      <c r="O480" s="14"/>
      <c r="P480" s="14" t="s">
        <v>545</v>
      </c>
    </row>
    <row r="481" spans="1:16" s="80" customFormat="1" ht="18.75">
      <c r="A481" s="22">
        <v>478</v>
      </c>
      <c r="B481" s="93" t="s">
        <v>544</v>
      </c>
      <c r="C481" s="47" t="s">
        <v>12</v>
      </c>
      <c r="D481" s="47">
        <v>1610</v>
      </c>
      <c r="E481" s="31">
        <v>1589094.08</v>
      </c>
      <c r="F481" s="40">
        <v>784370.63</v>
      </c>
      <c r="G481" s="46">
        <v>804723.45</v>
      </c>
      <c r="H481" s="47">
        <v>1610</v>
      </c>
      <c r="I481" s="14" t="s">
        <v>529</v>
      </c>
      <c r="J481" s="14"/>
      <c r="K481" s="14"/>
      <c r="L481" s="14"/>
      <c r="M481" s="14"/>
      <c r="N481" s="14"/>
      <c r="O481" s="14"/>
      <c r="P481" s="14" t="s">
        <v>545</v>
      </c>
    </row>
    <row r="482" spans="1:16" s="80" customFormat="1" ht="37.5">
      <c r="A482" s="22">
        <v>479</v>
      </c>
      <c r="B482" s="98" t="s">
        <v>546</v>
      </c>
      <c r="C482" s="47" t="s">
        <v>12</v>
      </c>
      <c r="D482" s="51">
        <v>1802.5</v>
      </c>
      <c r="E482" s="45">
        <v>667578.86</v>
      </c>
      <c r="F482" s="45">
        <v>463515.11</v>
      </c>
      <c r="G482" s="45">
        <v>204063.75</v>
      </c>
      <c r="H482" s="51">
        <v>1802.5</v>
      </c>
      <c r="I482" s="14" t="s">
        <v>529</v>
      </c>
      <c r="J482" s="14"/>
      <c r="K482" s="14"/>
      <c r="L482" s="14"/>
      <c r="M482" s="14"/>
      <c r="N482" s="14"/>
      <c r="O482" s="14"/>
      <c r="P482" s="14" t="s">
        <v>554</v>
      </c>
    </row>
    <row r="483" spans="1:16" s="80" customFormat="1" ht="37.5">
      <c r="A483" s="22">
        <v>480</v>
      </c>
      <c r="B483" s="98" t="s">
        <v>547</v>
      </c>
      <c r="C483" s="47" t="s">
        <v>12</v>
      </c>
      <c r="D483" s="51">
        <v>2800</v>
      </c>
      <c r="E483" s="45">
        <v>1036929.99</v>
      </c>
      <c r="F483" s="45">
        <v>719963.96</v>
      </c>
      <c r="G483" s="45">
        <v>316966.03</v>
      </c>
      <c r="H483" s="51">
        <v>2800</v>
      </c>
      <c r="I483" s="14" t="s">
        <v>529</v>
      </c>
      <c r="J483" s="14"/>
      <c r="K483" s="14"/>
      <c r="L483" s="14"/>
      <c r="M483" s="14"/>
      <c r="N483" s="14"/>
      <c r="O483" s="14"/>
      <c r="P483" s="14" t="s">
        <v>554</v>
      </c>
    </row>
    <row r="484" spans="1:16" s="80" customFormat="1" ht="37.5">
      <c r="A484" s="22">
        <v>481</v>
      </c>
      <c r="B484" s="98" t="s">
        <v>548</v>
      </c>
      <c r="C484" s="47" t="s">
        <v>12</v>
      </c>
      <c r="D484" s="51">
        <v>980</v>
      </c>
      <c r="E484" s="45">
        <v>362893.9</v>
      </c>
      <c r="F484" s="45">
        <v>251965.45</v>
      </c>
      <c r="G484" s="45">
        <v>110928.45</v>
      </c>
      <c r="H484" s="51">
        <v>980</v>
      </c>
      <c r="I484" s="14" t="s">
        <v>529</v>
      </c>
      <c r="J484" s="14"/>
      <c r="K484" s="14"/>
      <c r="L484" s="14"/>
      <c r="M484" s="14"/>
      <c r="N484" s="14"/>
      <c r="O484" s="14"/>
      <c r="P484" s="14" t="s">
        <v>554</v>
      </c>
    </row>
    <row r="485" spans="1:16" s="80" customFormat="1" ht="37.5">
      <c r="A485" s="22">
        <v>482</v>
      </c>
      <c r="B485" s="98" t="s">
        <v>549</v>
      </c>
      <c r="C485" s="47" t="s">
        <v>12</v>
      </c>
      <c r="D485" s="51">
        <v>1065</v>
      </c>
      <c r="E485" s="45">
        <v>760269.17</v>
      </c>
      <c r="F485" s="45">
        <v>527872.09</v>
      </c>
      <c r="G485" s="45">
        <v>232397.08</v>
      </c>
      <c r="H485" s="51">
        <v>1065</v>
      </c>
      <c r="I485" s="14" t="s">
        <v>529</v>
      </c>
      <c r="J485" s="14"/>
      <c r="K485" s="14"/>
      <c r="L485" s="14"/>
      <c r="M485" s="14"/>
      <c r="N485" s="14"/>
      <c r="O485" s="14"/>
      <c r="P485" s="14" t="s">
        <v>554</v>
      </c>
    </row>
    <row r="486" spans="1:16" s="80" customFormat="1" ht="37.5">
      <c r="A486" s="22">
        <v>483</v>
      </c>
      <c r="B486" s="98" t="s">
        <v>550</v>
      </c>
      <c r="C486" s="47" t="s">
        <v>12</v>
      </c>
      <c r="D486" s="51">
        <v>480</v>
      </c>
      <c r="E486" s="45">
        <v>441138.28</v>
      </c>
      <c r="F486" s="45">
        <v>306292.29</v>
      </c>
      <c r="G486" s="45">
        <v>134845.99</v>
      </c>
      <c r="H486" s="51">
        <v>480</v>
      </c>
      <c r="I486" s="14" t="s">
        <v>529</v>
      </c>
      <c r="J486" s="14"/>
      <c r="K486" s="14"/>
      <c r="L486" s="14"/>
      <c r="M486" s="14"/>
      <c r="N486" s="14"/>
      <c r="O486" s="14"/>
      <c r="P486" s="14" t="s">
        <v>554</v>
      </c>
    </row>
    <row r="487" spans="1:16" s="80" customFormat="1" ht="37.5">
      <c r="A487" s="22">
        <v>484</v>
      </c>
      <c r="B487" s="98" t="s">
        <v>551</v>
      </c>
      <c r="C487" s="47" t="s">
        <v>12</v>
      </c>
      <c r="D487" s="51">
        <v>2520</v>
      </c>
      <c r="E487" s="45">
        <v>2679301.34</v>
      </c>
      <c r="F487" s="45">
        <v>1860299.55</v>
      </c>
      <c r="G487" s="45">
        <v>819001.79</v>
      </c>
      <c r="H487" s="51">
        <v>2520</v>
      </c>
      <c r="I487" s="14" t="s">
        <v>529</v>
      </c>
      <c r="J487" s="14"/>
      <c r="K487" s="14"/>
      <c r="L487" s="14"/>
      <c r="M487" s="14"/>
      <c r="N487" s="14"/>
      <c r="O487" s="14"/>
      <c r="P487" s="14" t="s">
        <v>554</v>
      </c>
    </row>
    <row r="488" spans="1:16" s="80" customFormat="1" ht="37.5">
      <c r="A488" s="22">
        <v>485</v>
      </c>
      <c r="B488" s="98" t="s">
        <v>552</v>
      </c>
      <c r="C488" s="47" t="s">
        <v>12</v>
      </c>
      <c r="D488" s="51">
        <v>640</v>
      </c>
      <c r="E488" s="45">
        <v>674118.32</v>
      </c>
      <c r="F488" s="45">
        <v>468055.6</v>
      </c>
      <c r="G488" s="45">
        <v>206062.72</v>
      </c>
      <c r="H488" s="51">
        <v>640</v>
      </c>
      <c r="I488" s="14" t="s">
        <v>529</v>
      </c>
      <c r="J488" s="14"/>
      <c r="K488" s="14"/>
      <c r="L488" s="14"/>
      <c r="M488" s="14"/>
      <c r="N488" s="14"/>
      <c r="O488" s="14"/>
      <c r="P488" s="14" t="s">
        <v>554</v>
      </c>
    </row>
    <row r="489" spans="1:16" s="80" customFormat="1" ht="37.5">
      <c r="A489" s="22">
        <v>486</v>
      </c>
      <c r="B489" s="98" t="s">
        <v>553</v>
      </c>
      <c r="C489" s="47" t="s">
        <v>12</v>
      </c>
      <c r="D489" s="51">
        <v>1650</v>
      </c>
      <c r="E489" s="45">
        <v>1870939.95</v>
      </c>
      <c r="F489" s="45">
        <v>1299035.95</v>
      </c>
      <c r="G489" s="45">
        <v>571904</v>
      </c>
      <c r="H489" s="51">
        <v>1650</v>
      </c>
      <c r="I489" s="14" t="s">
        <v>529</v>
      </c>
      <c r="J489" s="14"/>
      <c r="K489" s="14"/>
      <c r="L489" s="14"/>
      <c r="M489" s="14"/>
      <c r="N489" s="14"/>
      <c r="O489" s="14"/>
      <c r="P489" s="14" t="s">
        <v>554</v>
      </c>
    </row>
    <row r="490" spans="1:16" s="80" customFormat="1" ht="18.75">
      <c r="A490" s="22">
        <v>487</v>
      </c>
      <c r="B490" s="115" t="s">
        <v>555</v>
      </c>
      <c r="C490" s="47" t="s">
        <v>12</v>
      </c>
      <c r="D490" s="65">
        <v>990</v>
      </c>
      <c r="E490" s="9">
        <v>1065976.1</v>
      </c>
      <c r="F490" s="26">
        <v>573362.85</v>
      </c>
      <c r="G490" s="46">
        <v>492613.25</v>
      </c>
      <c r="H490" s="66">
        <v>990</v>
      </c>
      <c r="I490" s="14" t="s">
        <v>529</v>
      </c>
      <c r="J490" s="14"/>
      <c r="K490" s="14"/>
      <c r="L490" s="14"/>
      <c r="M490" s="14"/>
      <c r="N490" s="14"/>
      <c r="O490" s="14"/>
      <c r="P490" s="14" t="s">
        <v>563</v>
      </c>
    </row>
    <row r="491" spans="1:16" s="80" customFormat="1" ht="18.75">
      <c r="A491" s="22">
        <v>488</v>
      </c>
      <c r="B491" s="115" t="s">
        <v>556</v>
      </c>
      <c r="C491" s="47" t="s">
        <v>12</v>
      </c>
      <c r="D491" s="65">
        <v>2665</v>
      </c>
      <c r="E491" s="9">
        <v>4259795.88</v>
      </c>
      <c r="F491" s="26">
        <v>2291241.41</v>
      </c>
      <c r="G491" s="46">
        <v>1968554.47</v>
      </c>
      <c r="H491" s="66">
        <v>2665</v>
      </c>
      <c r="I491" s="14" t="s">
        <v>529</v>
      </c>
      <c r="J491" s="14"/>
      <c r="K491" s="14"/>
      <c r="L491" s="14"/>
      <c r="M491" s="14"/>
      <c r="N491" s="14"/>
      <c r="O491" s="14"/>
      <c r="P491" s="14" t="s">
        <v>563</v>
      </c>
    </row>
    <row r="492" spans="1:16" s="80" customFormat="1" ht="18.75">
      <c r="A492" s="22">
        <v>489</v>
      </c>
      <c r="B492" s="115" t="s">
        <v>557</v>
      </c>
      <c r="C492" s="47" t="s">
        <v>12</v>
      </c>
      <c r="D492" s="65">
        <v>1650</v>
      </c>
      <c r="E492" s="9">
        <v>1177057.23</v>
      </c>
      <c r="F492" s="26">
        <v>633110.68</v>
      </c>
      <c r="G492" s="46">
        <v>543946.55</v>
      </c>
      <c r="H492" s="66">
        <v>1650</v>
      </c>
      <c r="I492" s="14" t="s">
        <v>529</v>
      </c>
      <c r="J492" s="14"/>
      <c r="K492" s="14"/>
      <c r="L492" s="14"/>
      <c r="M492" s="14"/>
      <c r="N492" s="14"/>
      <c r="O492" s="14"/>
      <c r="P492" s="14" t="s">
        <v>563</v>
      </c>
    </row>
    <row r="493" spans="1:16" s="80" customFormat="1" ht="18.75">
      <c r="A493" s="22">
        <v>490</v>
      </c>
      <c r="B493" s="115" t="s">
        <v>558</v>
      </c>
      <c r="C493" s="47" t="s">
        <v>12</v>
      </c>
      <c r="D493" s="65">
        <v>1400</v>
      </c>
      <c r="E493" s="9">
        <v>1474978.97</v>
      </c>
      <c r="F493" s="26">
        <v>793355.6</v>
      </c>
      <c r="G493" s="46">
        <v>681623.37</v>
      </c>
      <c r="H493" s="66">
        <v>1400</v>
      </c>
      <c r="I493" s="14" t="s">
        <v>529</v>
      </c>
      <c r="J493" s="14"/>
      <c r="K493" s="14"/>
      <c r="L493" s="14"/>
      <c r="M493" s="14"/>
      <c r="N493" s="14"/>
      <c r="O493" s="14"/>
      <c r="P493" s="14" t="s">
        <v>563</v>
      </c>
    </row>
    <row r="494" spans="1:16" s="80" customFormat="1" ht="18.75">
      <c r="A494" s="22">
        <v>491</v>
      </c>
      <c r="B494" s="115" t="s">
        <v>559</v>
      </c>
      <c r="C494" s="47" t="s">
        <v>12</v>
      </c>
      <c r="D494" s="65">
        <v>588</v>
      </c>
      <c r="E494" s="9">
        <v>633121.31</v>
      </c>
      <c r="F494" s="26">
        <v>340540.68</v>
      </c>
      <c r="G494" s="46">
        <v>292580.63</v>
      </c>
      <c r="H494" s="66">
        <v>588</v>
      </c>
      <c r="I494" s="14" t="s">
        <v>529</v>
      </c>
      <c r="J494" s="14"/>
      <c r="K494" s="14"/>
      <c r="L494" s="14"/>
      <c r="M494" s="14"/>
      <c r="N494" s="14"/>
      <c r="O494" s="14"/>
      <c r="P494" s="14" t="s">
        <v>563</v>
      </c>
    </row>
    <row r="495" spans="1:16" s="80" customFormat="1" ht="18.75">
      <c r="A495" s="22">
        <v>492</v>
      </c>
      <c r="B495" s="115" t="s">
        <v>560</v>
      </c>
      <c r="C495" s="47" t="s">
        <v>12</v>
      </c>
      <c r="D495" s="65">
        <v>800</v>
      </c>
      <c r="E495" s="9">
        <v>842844.21</v>
      </c>
      <c r="F495" s="26">
        <v>453345.56</v>
      </c>
      <c r="G495" s="46">
        <v>389498.65</v>
      </c>
      <c r="H495" s="66">
        <v>800</v>
      </c>
      <c r="I495" s="14" t="s">
        <v>529</v>
      </c>
      <c r="J495" s="14"/>
      <c r="K495" s="14"/>
      <c r="L495" s="14"/>
      <c r="M495" s="14"/>
      <c r="N495" s="14"/>
      <c r="O495" s="14"/>
      <c r="P495" s="14" t="s">
        <v>563</v>
      </c>
    </row>
    <row r="496" spans="1:16" s="80" customFormat="1" ht="18.75">
      <c r="A496" s="22">
        <v>493</v>
      </c>
      <c r="B496" s="115" t="s">
        <v>561</v>
      </c>
      <c r="C496" s="47" t="s">
        <v>12</v>
      </c>
      <c r="D496" s="65">
        <v>615</v>
      </c>
      <c r="E496" s="9">
        <v>663981.24</v>
      </c>
      <c r="F496" s="26">
        <v>357139.5</v>
      </c>
      <c r="G496" s="46">
        <v>306841.74</v>
      </c>
      <c r="H496" s="66">
        <v>615</v>
      </c>
      <c r="I496" s="14" t="s">
        <v>529</v>
      </c>
      <c r="J496" s="14"/>
      <c r="K496" s="14"/>
      <c r="L496" s="14"/>
      <c r="M496" s="14"/>
      <c r="N496" s="14"/>
      <c r="O496" s="14"/>
      <c r="P496" s="14" t="s">
        <v>563</v>
      </c>
    </row>
    <row r="497" spans="1:16" s="80" customFormat="1" ht="18.75">
      <c r="A497" s="22">
        <v>494</v>
      </c>
      <c r="B497" s="115" t="s">
        <v>562</v>
      </c>
      <c r="C497" s="47" t="s">
        <v>12</v>
      </c>
      <c r="D497" s="65">
        <v>1480</v>
      </c>
      <c r="E497" s="9">
        <v>1563378.77</v>
      </c>
      <c r="F497" s="26">
        <v>840903.72</v>
      </c>
      <c r="G497" s="46">
        <v>722475.05</v>
      </c>
      <c r="H497" s="66">
        <v>1480</v>
      </c>
      <c r="I497" s="14" t="s">
        <v>529</v>
      </c>
      <c r="J497" s="14"/>
      <c r="K497" s="14"/>
      <c r="L497" s="14"/>
      <c r="M497" s="14"/>
      <c r="N497" s="14"/>
      <c r="O497" s="14"/>
      <c r="P497" s="14" t="s">
        <v>563</v>
      </c>
    </row>
    <row r="498" spans="1:16" s="130" customFormat="1" ht="18.75">
      <c r="A498" s="22">
        <v>495</v>
      </c>
      <c r="B498" s="131" t="s">
        <v>976</v>
      </c>
      <c r="C498" s="127" t="s">
        <v>12</v>
      </c>
      <c r="D498" s="128">
        <f>900+3375+493</f>
        <v>4768</v>
      </c>
      <c r="E498" s="127">
        <v>2669103.54</v>
      </c>
      <c r="F498" s="129">
        <v>1500000</v>
      </c>
      <c r="G498" s="129">
        <f>E498-F498</f>
        <v>1169103.54</v>
      </c>
      <c r="H498" s="128">
        <v>4768</v>
      </c>
      <c r="I498" s="14" t="s">
        <v>568</v>
      </c>
      <c r="J498" s="14" t="s">
        <v>568</v>
      </c>
      <c r="K498" s="14" t="s">
        <v>568</v>
      </c>
      <c r="L498" s="14" t="s">
        <v>568</v>
      </c>
      <c r="M498" s="14" t="s">
        <v>568</v>
      </c>
      <c r="N498" s="14" t="s">
        <v>568</v>
      </c>
      <c r="O498" s="14" t="s">
        <v>568</v>
      </c>
      <c r="P498" s="14" t="s">
        <v>568</v>
      </c>
    </row>
    <row r="499" spans="1:16" s="130" customFormat="1" ht="18.75">
      <c r="A499" s="22">
        <v>496</v>
      </c>
      <c r="B499" s="133" t="s">
        <v>977</v>
      </c>
      <c r="C499" s="134"/>
      <c r="D499" s="127">
        <v>11017</v>
      </c>
      <c r="E499" s="127">
        <v>5598070.18</v>
      </c>
      <c r="F499" s="129">
        <v>3072277.12</v>
      </c>
      <c r="G499" s="129">
        <v>2525793.06</v>
      </c>
      <c r="H499" s="4">
        <v>11017</v>
      </c>
      <c r="I499" s="14" t="s">
        <v>568</v>
      </c>
      <c r="J499" s="14"/>
      <c r="K499" s="14"/>
      <c r="L499" s="14"/>
      <c r="M499" s="14"/>
      <c r="N499" s="14"/>
      <c r="O499" s="14"/>
      <c r="P499" s="14" t="s">
        <v>981</v>
      </c>
    </row>
    <row r="500" spans="1:16" s="130" customFormat="1" ht="18.75">
      <c r="A500" s="22">
        <v>497</v>
      </c>
      <c r="B500" s="133" t="s">
        <v>978</v>
      </c>
      <c r="C500" s="134"/>
      <c r="D500" s="127">
        <v>189</v>
      </c>
      <c r="E500" s="127">
        <v>269281.98</v>
      </c>
      <c r="F500" s="129">
        <v>147784.66</v>
      </c>
      <c r="G500" s="129">
        <v>121497.32</v>
      </c>
      <c r="H500" s="4">
        <v>189</v>
      </c>
      <c r="I500" s="14" t="s">
        <v>568</v>
      </c>
      <c r="J500" s="14"/>
      <c r="K500" s="14"/>
      <c r="L500" s="14"/>
      <c r="M500" s="14"/>
      <c r="N500" s="14"/>
      <c r="O500" s="14"/>
      <c r="P500" s="14" t="s">
        <v>981</v>
      </c>
    </row>
    <row r="501" spans="1:16" s="130" customFormat="1" ht="18.75">
      <c r="A501" s="22">
        <v>498</v>
      </c>
      <c r="B501" s="133" t="s">
        <v>979</v>
      </c>
      <c r="C501" s="134"/>
      <c r="D501" s="127">
        <v>280</v>
      </c>
      <c r="E501" s="127">
        <v>381669.97</v>
      </c>
      <c r="F501" s="129">
        <v>209464.31</v>
      </c>
      <c r="G501" s="129">
        <v>172205.66</v>
      </c>
      <c r="H501" s="4">
        <v>280</v>
      </c>
      <c r="I501" s="14" t="s">
        <v>568</v>
      </c>
      <c r="J501" s="14"/>
      <c r="K501" s="14"/>
      <c r="L501" s="14"/>
      <c r="M501" s="14"/>
      <c r="N501" s="14"/>
      <c r="O501" s="14"/>
      <c r="P501" s="14" t="s">
        <v>981</v>
      </c>
    </row>
    <row r="502" spans="1:16" s="130" customFormat="1" ht="18.75">
      <c r="A502" s="22">
        <v>499</v>
      </c>
      <c r="B502" s="133" t="s">
        <v>980</v>
      </c>
      <c r="C502" s="134"/>
      <c r="D502" s="127">
        <v>350</v>
      </c>
      <c r="E502" s="127">
        <v>492837.03</v>
      </c>
      <c r="F502" s="129">
        <v>270473.91</v>
      </c>
      <c r="G502" s="129">
        <v>222363.12</v>
      </c>
      <c r="H502" s="4">
        <v>350</v>
      </c>
      <c r="I502" s="14" t="s">
        <v>568</v>
      </c>
      <c r="J502" s="14"/>
      <c r="K502" s="14"/>
      <c r="L502" s="14"/>
      <c r="M502" s="14"/>
      <c r="N502" s="14"/>
      <c r="O502" s="14"/>
      <c r="P502" s="14" t="s">
        <v>981</v>
      </c>
    </row>
    <row r="503" spans="1:16" s="80" customFormat="1" ht="18.75">
      <c r="A503" s="22">
        <v>500</v>
      </c>
      <c r="B503" s="120" t="s">
        <v>564</v>
      </c>
      <c r="C503" s="47" t="s">
        <v>12</v>
      </c>
      <c r="D503" s="7">
        <v>627</v>
      </c>
      <c r="E503" s="7">
        <v>326215.9</v>
      </c>
      <c r="F503" s="33">
        <v>216607.3576</v>
      </c>
      <c r="G503" s="33">
        <v>109608.54240000002</v>
      </c>
      <c r="H503" s="7">
        <v>627</v>
      </c>
      <c r="I503" s="14" t="s">
        <v>568</v>
      </c>
      <c r="J503" s="14"/>
      <c r="K503" s="14"/>
      <c r="L503" s="14"/>
      <c r="M503" s="14"/>
      <c r="N503" s="14"/>
      <c r="O503" s="14"/>
      <c r="P503" s="14" t="s">
        <v>569</v>
      </c>
    </row>
    <row r="504" spans="1:16" s="80" customFormat="1" ht="37.5">
      <c r="A504" s="22">
        <v>501</v>
      </c>
      <c r="B504" s="120" t="s">
        <v>565</v>
      </c>
      <c r="C504" s="47" t="s">
        <v>12</v>
      </c>
      <c r="D504" s="7">
        <v>2272</v>
      </c>
      <c r="E504" s="7">
        <v>1170671.78</v>
      </c>
      <c r="F504" s="33">
        <v>777326.06192</v>
      </c>
      <c r="G504" s="33">
        <v>393345.71808</v>
      </c>
      <c r="H504" s="7">
        <v>2272</v>
      </c>
      <c r="I504" s="14" t="s">
        <v>568</v>
      </c>
      <c r="J504" s="14"/>
      <c r="K504" s="14"/>
      <c r="L504" s="14"/>
      <c r="M504" s="14"/>
      <c r="N504" s="14"/>
      <c r="O504" s="14"/>
      <c r="P504" s="14" t="s">
        <v>569</v>
      </c>
    </row>
    <row r="505" spans="1:16" s="80" customFormat="1" ht="18.75">
      <c r="A505" s="22">
        <v>502</v>
      </c>
      <c r="B505" s="120" t="s">
        <v>566</v>
      </c>
      <c r="C505" s="47" t="s">
        <v>12</v>
      </c>
      <c r="D505" s="7">
        <v>3155</v>
      </c>
      <c r="E505" s="7">
        <v>710585.93</v>
      </c>
      <c r="F505" s="33">
        <v>471829.05752000003</v>
      </c>
      <c r="G505" s="33">
        <v>238756.87248000002</v>
      </c>
      <c r="H505" s="7">
        <v>3155</v>
      </c>
      <c r="I505" s="14" t="s">
        <v>568</v>
      </c>
      <c r="J505" s="14"/>
      <c r="K505" s="14"/>
      <c r="L505" s="14"/>
      <c r="M505" s="14"/>
      <c r="N505" s="14"/>
      <c r="O505" s="14"/>
      <c r="P505" s="14" t="s">
        <v>569</v>
      </c>
    </row>
    <row r="506" spans="1:16" s="80" customFormat="1" ht="37.5">
      <c r="A506" s="22">
        <v>503</v>
      </c>
      <c r="B506" s="120" t="s">
        <v>567</v>
      </c>
      <c r="C506" s="47" t="s">
        <v>12</v>
      </c>
      <c r="D506" s="7">
        <v>2096.5</v>
      </c>
      <c r="E506" s="7">
        <v>1163439.75</v>
      </c>
      <c r="F506" s="33">
        <v>834237.52296</v>
      </c>
      <c r="G506" s="33">
        <v>329202.22704</v>
      </c>
      <c r="H506" s="7">
        <v>2096.5</v>
      </c>
      <c r="I506" s="14" t="s">
        <v>568</v>
      </c>
      <c r="J506" s="14"/>
      <c r="K506" s="14"/>
      <c r="L506" s="14"/>
      <c r="M506" s="14"/>
      <c r="N506" s="14"/>
      <c r="O506" s="14"/>
      <c r="P506" s="14" t="s">
        <v>569</v>
      </c>
    </row>
    <row r="507" spans="1:16" s="80" customFormat="1" ht="37.5">
      <c r="A507" s="22">
        <v>504</v>
      </c>
      <c r="B507" s="121" t="s">
        <v>570</v>
      </c>
      <c r="C507" s="47" t="s">
        <v>12</v>
      </c>
      <c r="D507" s="47">
        <v>965</v>
      </c>
      <c r="E507" s="47">
        <v>2476405.35</v>
      </c>
      <c r="F507" s="40">
        <f>E507-G507</f>
        <v>1718181.965</v>
      </c>
      <c r="G507" s="40">
        <v>758223.385</v>
      </c>
      <c r="H507" s="47">
        <v>965</v>
      </c>
      <c r="I507" s="14" t="s">
        <v>568</v>
      </c>
      <c r="J507" s="14"/>
      <c r="K507" s="14"/>
      <c r="L507" s="14"/>
      <c r="M507" s="14"/>
      <c r="N507" s="14"/>
      <c r="O507" s="14"/>
      <c r="P507" s="14" t="s">
        <v>572</v>
      </c>
    </row>
    <row r="508" spans="1:16" s="80" customFormat="1" ht="18.75">
      <c r="A508" s="22">
        <v>505</v>
      </c>
      <c r="B508" s="93" t="s">
        <v>571</v>
      </c>
      <c r="C508" s="47" t="s">
        <v>12</v>
      </c>
      <c r="D508" s="47">
        <v>710</v>
      </c>
      <c r="E508" s="47">
        <v>1716113.26</v>
      </c>
      <c r="F508" s="40">
        <f>E508-G508</f>
        <v>1081818.035</v>
      </c>
      <c r="G508" s="40">
        <v>634295.2250000001</v>
      </c>
      <c r="H508" s="47">
        <v>710</v>
      </c>
      <c r="I508" s="14" t="s">
        <v>568</v>
      </c>
      <c r="J508" s="14"/>
      <c r="K508" s="14"/>
      <c r="L508" s="14"/>
      <c r="M508" s="14"/>
      <c r="N508" s="14"/>
      <c r="O508" s="14"/>
      <c r="P508" s="14" t="s">
        <v>572</v>
      </c>
    </row>
    <row r="509" spans="1:16" s="80" customFormat="1" ht="18.75">
      <c r="A509" s="22">
        <v>506</v>
      </c>
      <c r="B509" s="93" t="s">
        <v>573</v>
      </c>
      <c r="C509" s="28" t="s">
        <v>12</v>
      </c>
      <c r="D509" s="47">
        <v>455</v>
      </c>
      <c r="E509" s="47">
        <v>256357.56</v>
      </c>
      <c r="F509" s="40">
        <f aca="true" t="shared" si="51" ref="F509:F514">E509-G509</f>
        <v>171246.84999999998</v>
      </c>
      <c r="G509" s="40">
        <f aca="true" t="shared" si="52" ref="G509:G514">ROUND(E509*0.332,2)</f>
        <v>85110.71</v>
      </c>
      <c r="H509" s="47">
        <v>455</v>
      </c>
      <c r="I509" s="14" t="s">
        <v>579</v>
      </c>
      <c r="J509" s="14" t="s">
        <v>579</v>
      </c>
      <c r="K509" s="14" t="s">
        <v>579</v>
      </c>
      <c r="L509" s="14" t="s">
        <v>579</v>
      </c>
      <c r="M509" s="14" t="s">
        <v>579</v>
      </c>
      <c r="N509" s="14" t="s">
        <v>579</v>
      </c>
      <c r="O509" s="14" t="s">
        <v>579</v>
      </c>
      <c r="P509" s="14" t="s">
        <v>579</v>
      </c>
    </row>
    <row r="510" spans="1:16" s="80" customFormat="1" ht="18.75">
      <c r="A510" s="22">
        <v>507</v>
      </c>
      <c r="B510" s="93" t="s">
        <v>574</v>
      </c>
      <c r="C510" s="28" t="s">
        <v>12</v>
      </c>
      <c r="D510" s="47">
        <v>2352</v>
      </c>
      <c r="E510" s="47">
        <v>2424521.48</v>
      </c>
      <c r="F510" s="40">
        <f t="shared" si="51"/>
        <v>1619580.35</v>
      </c>
      <c r="G510" s="40">
        <f t="shared" si="52"/>
        <v>804941.13</v>
      </c>
      <c r="H510" s="47">
        <v>2352</v>
      </c>
      <c r="I510" s="14" t="s">
        <v>579</v>
      </c>
      <c r="J510" s="14" t="s">
        <v>579</v>
      </c>
      <c r="K510" s="14" t="s">
        <v>579</v>
      </c>
      <c r="L510" s="14" t="s">
        <v>579</v>
      </c>
      <c r="M510" s="14" t="s">
        <v>579</v>
      </c>
      <c r="N510" s="14" t="s">
        <v>579</v>
      </c>
      <c r="O510" s="14" t="s">
        <v>579</v>
      </c>
      <c r="P510" s="14" t="s">
        <v>579</v>
      </c>
    </row>
    <row r="511" spans="1:16" s="80" customFormat="1" ht="18.75">
      <c r="A511" s="22">
        <v>508</v>
      </c>
      <c r="B511" s="93" t="s">
        <v>575</v>
      </c>
      <c r="C511" s="28" t="s">
        <v>12</v>
      </c>
      <c r="D511" s="47">
        <v>495</v>
      </c>
      <c r="E511" s="47">
        <v>259451.38</v>
      </c>
      <c r="F511" s="40">
        <f t="shared" si="51"/>
        <v>173313.52000000002</v>
      </c>
      <c r="G511" s="40">
        <f t="shared" si="52"/>
        <v>86137.86</v>
      </c>
      <c r="H511" s="47">
        <v>495</v>
      </c>
      <c r="I511" s="14" t="s">
        <v>579</v>
      </c>
      <c r="J511" s="14" t="s">
        <v>579</v>
      </c>
      <c r="K511" s="14" t="s">
        <v>579</v>
      </c>
      <c r="L511" s="14" t="s">
        <v>579</v>
      </c>
      <c r="M511" s="14" t="s">
        <v>579</v>
      </c>
      <c r="N511" s="14" t="s">
        <v>579</v>
      </c>
      <c r="O511" s="14" t="s">
        <v>579</v>
      </c>
      <c r="P511" s="14" t="s">
        <v>579</v>
      </c>
    </row>
    <row r="512" spans="1:16" s="80" customFormat="1" ht="18.75">
      <c r="A512" s="22">
        <v>509</v>
      </c>
      <c r="B512" s="93" t="s">
        <v>576</v>
      </c>
      <c r="C512" s="28" t="s">
        <v>12</v>
      </c>
      <c r="D512" s="47">
        <v>2100</v>
      </c>
      <c r="E512" s="47">
        <v>639434.77</v>
      </c>
      <c r="F512" s="40">
        <f t="shared" si="51"/>
        <v>427142.43000000005</v>
      </c>
      <c r="G512" s="40">
        <f t="shared" si="52"/>
        <v>212292.34</v>
      </c>
      <c r="H512" s="47">
        <v>2100</v>
      </c>
      <c r="I512" s="14" t="s">
        <v>579</v>
      </c>
      <c r="J512" s="14" t="s">
        <v>579</v>
      </c>
      <c r="K512" s="14" t="s">
        <v>579</v>
      </c>
      <c r="L512" s="14" t="s">
        <v>579</v>
      </c>
      <c r="M512" s="14" t="s">
        <v>579</v>
      </c>
      <c r="N512" s="14" t="s">
        <v>579</v>
      </c>
      <c r="O512" s="14" t="s">
        <v>579</v>
      </c>
      <c r="P512" s="14" t="s">
        <v>579</v>
      </c>
    </row>
    <row r="513" spans="1:16" s="80" customFormat="1" ht="18.75">
      <c r="A513" s="22">
        <v>510</v>
      </c>
      <c r="B513" s="93" t="s">
        <v>577</v>
      </c>
      <c r="C513" s="28" t="s">
        <v>12</v>
      </c>
      <c r="D513" s="47">
        <v>1158</v>
      </c>
      <c r="E513" s="47">
        <v>276024.7</v>
      </c>
      <c r="F513" s="40">
        <f t="shared" si="51"/>
        <v>184384.5</v>
      </c>
      <c r="G513" s="40">
        <f t="shared" si="52"/>
        <v>91640.2</v>
      </c>
      <c r="H513" s="47">
        <v>1158</v>
      </c>
      <c r="I513" s="14" t="s">
        <v>579</v>
      </c>
      <c r="J513" s="14" t="s">
        <v>579</v>
      </c>
      <c r="K513" s="14" t="s">
        <v>579</v>
      </c>
      <c r="L513" s="14" t="s">
        <v>579</v>
      </c>
      <c r="M513" s="14" t="s">
        <v>579</v>
      </c>
      <c r="N513" s="14" t="s">
        <v>579</v>
      </c>
      <c r="O513" s="14" t="s">
        <v>579</v>
      </c>
      <c r="P513" s="14" t="s">
        <v>579</v>
      </c>
    </row>
    <row r="514" spans="1:16" s="80" customFormat="1" ht="18.75">
      <c r="A514" s="22">
        <v>511</v>
      </c>
      <c r="B514" s="93" t="s">
        <v>578</v>
      </c>
      <c r="C514" s="28" t="s">
        <v>12</v>
      </c>
      <c r="D514" s="47">
        <v>4482</v>
      </c>
      <c r="E514" s="47">
        <v>1105967.07</v>
      </c>
      <c r="F514" s="40">
        <f t="shared" si="51"/>
        <v>738786</v>
      </c>
      <c r="G514" s="40">
        <f t="shared" si="52"/>
        <v>367181.07</v>
      </c>
      <c r="H514" s="47">
        <v>4482</v>
      </c>
      <c r="I514" s="14" t="s">
        <v>579</v>
      </c>
      <c r="J514" s="14" t="s">
        <v>579</v>
      </c>
      <c r="K514" s="14" t="s">
        <v>579</v>
      </c>
      <c r="L514" s="14" t="s">
        <v>579</v>
      </c>
      <c r="M514" s="14" t="s">
        <v>579</v>
      </c>
      <c r="N514" s="14" t="s">
        <v>579</v>
      </c>
      <c r="O514" s="14" t="s">
        <v>579</v>
      </c>
      <c r="P514" s="14" t="s">
        <v>579</v>
      </c>
    </row>
    <row r="515" spans="1:16" s="80" customFormat="1" ht="18.75">
      <c r="A515" s="22">
        <v>512</v>
      </c>
      <c r="B515" s="93" t="s">
        <v>580</v>
      </c>
      <c r="C515" s="28" t="s">
        <v>12</v>
      </c>
      <c r="D515" s="47">
        <v>4945</v>
      </c>
      <c r="E515" s="47">
        <v>3810320.21</v>
      </c>
      <c r="F515" s="40">
        <v>2591519.05</v>
      </c>
      <c r="G515" s="40">
        <v>1218801.16</v>
      </c>
      <c r="H515" s="47">
        <v>4945</v>
      </c>
      <c r="I515" s="14" t="s">
        <v>579</v>
      </c>
      <c r="J515" s="14"/>
      <c r="K515" s="14"/>
      <c r="L515" s="14"/>
      <c r="M515" s="14"/>
      <c r="N515" s="14"/>
      <c r="O515" s="14"/>
      <c r="P515" s="41" t="s">
        <v>584</v>
      </c>
    </row>
    <row r="516" spans="1:16" s="80" customFormat="1" ht="18.75">
      <c r="A516" s="22">
        <v>513</v>
      </c>
      <c r="B516" s="93" t="s">
        <v>581</v>
      </c>
      <c r="C516" s="28" t="s">
        <v>12</v>
      </c>
      <c r="D516" s="47">
        <v>2052</v>
      </c>
      <c r="E516" s="47">
        <v>2450658.56</v>
      </c>
      <c r="F516" s="40">
        <v>1666770.25</v>
      </c>
      <c r="G516" s="40">
        <v>783888.31</v>
      </c>
      <c r="H516" s="47">
        <v>2052</v>
      </c>
      <c r="I516" s="14" t="s">
        <v>579</v>
      </c>
      <c r="J516" s="14"/>
      <c r="K516" s="14"/>
      <c r="L516" s="14"/>
      <c r="M516" s="14"/>
      <c r="N516" s="14"/>
      <c r="O516" s="14"/>
      <c r="P516" s="41" t="s">
        <v>584</v>
      </c>
    </row>
    <row r="517" spans="1:16" s="80" customFormat="1" ht="37.5">
      <c r="A517" s="22">
        <v>514</v>
      </c>
      <c r="B517" s="93" t="s">
        <v>582</v>
      </c>
      <c r="C517" s="28" t="s">
        <v>12</v>
      </c>
      <c r="D517" s="47">
        <v>1505</v>
      </c>
      <c r="E517" s="47">
        <v>1813675.17</v>
      </c>
      <c r="F517" s="40">
        <v>1233537.74</v>
      </c>
      <c r="G517" s="40">
        <v>580137.43</v>
      </c>
      <c r="H517" s="47">
        <v>1505</v>
      </c>
      <c r="I517" s="14" t="s">
        <v>579</v>
      </c>
      <c r="J517" s="14"/>
      <c r="K517" s="14"/>
      <c r="L517" s="14"/>
      <c r="M517" s="14"/>
      <c r="N517" s="14"/>
      <c r="O517" s="14"/>
      <c r="P517" s="41" t="s">
        <v>584</v>
      </c>
    </row>
    <row r="518" spans="1:16" s="80" customFormat="1" ht="18.75">
      <c r="A518" s="22">
        <v>515</v>
      </c>
      <c r="B518" s="93" t="s">
        <v>583</v>
      </c>
      <c r="C518" s="28" t="s">
        <v>12</v>
      </c>
      <c r="D518" s="47">
        <v>10558.5</v>
      </c>
      <c r="E518" s="47">
        <v>6534284.22</v>
      </c>
      <c r="F518" s="33">
        <v>4444172.96</v>
      </c>
      <c r="G518" s="40">
        <v>2090111.26</v>
      </c>
      <c r="H518" s="47">
        <v>10558.5</v>
      </c>
      <c r="I518" s="14" t="s">
        <v>579</v>
      </c>
      <c r="J518" s="14"/>
      <c r="K518" s="14"/>
      <c r="L518" s="14"/>
      <c r="M518" s="14"/>
      <c r="N518" s="14"/>
      <c r="O518" s="14"/>
      <c r="P518" s="41" t="s">
        <v>584</v>
      </c>
    </row>
    <row r="519" spans="1:16" s="80" customFormat="1" ht="18.75">
      <c r="A519" s="22">
        <v>516</v>
      </c>
      <c r="B519" s="93" t="s">
        <v>585</v>
      </c>
      <c r="C519" s="47" t="s">
        <v>12</v>
      </c>
      <c r="D519" s="47">
        <v>900</v>
      </c>
      <c r="E519" s="47">
        <v>1252302.08</v>
      </c>
      <c r="F519" s="40">
        <v>1092007.41</v>
      </c>
      <c r="G519" s="40">
        <v>160294.67000000016</v>
      </c>
      <c r="H519" s="47">
        <v>900</v>
      </c>
      <c r="I519" s="14" t="s">
        <v>579</v>
      </c>
      <c r="J519" s="14"/>
      <c r="K519" s="14"/>
      <c r="L519" s="14"/>
      <c r="M519" s="14"/>
      <c r="N519" s="14"/>
      <c r="O519" s="14"/>
      <c r="P519" s="14" t="s">
        <v>587</v>
      </c>
    </row>
    <row r="520" spans="1:16" s="80" customFormat="1" ht="18.75">
      <c r="A520" s="22">
        <v>517</v>
      </c>
      <c r="B520" s="93" t="s">
        <v>586</v>
      </c>
      <c r="C520" s="47" t="s">
        <v>12</v>
      </c>
      <c r="D520" s="47">
        <v>1600</v>
      </c>
      <c r="E520" s="47">
        <v>1021274.18</v>
      </c>
      <c r="F520" s="40">
        <v>434992.5900000001</v>
      </c>
      <c r="G520" s="40">
        <v>586281.59</v>
      </c>
      <c r="H520" s="47">
        <v>1600</v>
      </c>
      <c r="I520" s="14" t="s">
        <v>579</v>
      </c>
      <c r="J520" s="14"/>
      <c r="K520" s="14"/>
      <c r="L520" s="14"/>
      <c r="M520" s="14"/>
      <c r="N520" s="14"/>
      <c r="O520" s="14"/>
      <c r="P520" s="14" t="s">
        <v>587</v>
      </c>
    </row>
    <row r="521" spans="1:16" s="85" customFormat="1" ht="56.25">
      <c r="A521" s="22">
        <v>518</v>
      </c>
      <c r="B521" s="100" t="s">
        <v>588</v>
      </c>
      <c r="C521" s="51" t="s">
        <v>12</v>
      </c>
      <c r="D521" s="67">
        <v>4250</v>
      </c>
      <c r="E521" s="15">
        <v>1637410.53</v>
      </c>
      <c r="F521" s="51">
        <v>1417997.52</v>
      </c>
      <c r="G521" s="51">
        <v>219413.01</v>
      </c>
      <c r="H521" s="51">
        <v>4250</v>
      </c>
      <c r="I521" s="21" t="s">
        <v>597</v>
      </c>
      <c r="J521" s="21" t="s">
        <v>597</v>
      </c>
      <c r="K521" s="21" t="s">
        <v>597</v>
      </c>
      <c r="L521" s="21" t="s">
        <v>597</v>
      </c>
      <c r="M521" s="21" t="s">
        <v>597</v>
      </c>
      <c r="N521" s="21" t="s">
        <v>597</v>
      </c>
      <c r="O521" s="21" t="s">
        <v>597</v>
      </c>
      <c r="P521" s="21" t="s">
        <v>597</v>
      </c>
    </row>
    <row r="522" spans="1:16" s="85" customFormat="1" ht="56.25">
      <c r="A522" s="22">
        <v>519</v>
      </c>
      <c r="B522" s="100" t="s">
        <v>589</v>
      </c>
      <c r="C522" s="51" t="s">
        <v>12</v>
      </c>
      <c r="D522" s="67">
        <v>1800</v>
      </c>
      <c r="E522" s="15">
        <v>2311387</v>
      </c>
      <c r="F522" s="51">
        <v>2001661.1400000001</v>
      </c>
      <c r="G522" s="51">
        <v>309725.86</v>
      </c>
      <c r="H522" s="51">
        <v>1800</v>
      </c>
      <c r="I522" s="21" t="s">
        <v>597</v>
      </c>
      <c r="J522" s="21" t="s">
        <v>597</v>
      </c>
      <c r="K522" s="21" t="s">
        <v>597</v>
      </c>
      <c r="L522" s="21" t="s">
        <v>597</v>
      </c>
      <c r="M522" s="21" t="s">
        <v>597</v>
      </c>
      <c r="N522" s="21" t="s">
        <v>597</v>
      </c>
      <c r="O522" s="21" t="s">
        <v>597</v>
      </c>
      <c r="P522" s="21" t="s">
        <v>597</v>
      </c>
    </row>
    <row r="523" spans="1:16" s="85" customFormat="1" ht="56.25">
      <c r="A523" s="22">
        <v>520</v>
      </c>
      <c r="B523" s="100" t="s">
        <v>590</v>
      </c>
      <c r="C523" s="51" t="s">
        <v>12</v>
      </c>
      <c r="D523" s="67">
        <v>2364</v>
      </c>
      <c r="E523" s="15">
        <v>2984639.36</v>
      </c>
      <c r="F523" s="51">
        <v>2295173.1599999988</v>
      </c>
      <c r="G523" s="51">
        <v>689466.2000000011</v>
      </c>
      <c r="H523" s="51">
        <v>2364</v>
      </c>
      <c r="I523" s="21" t="s">
        <v>597</v>
      </c>
      <c r="J523" s="21" t="s">
        <v>597</v>
      </c>
      <c r="K523" s="21" t="s">
        <v>597</v>
      </c>
      <c r="L523" s="21" t="s">
        <v>597</v>
      </c>
      <c r="M523" s="21" t="s">
        <v>597</v>
      </c>
      <c r="N523" s="21" t="s">
        <v>597</v>
      </c>
      <c r="O523" s="21" t="s">
        <v>597</v>
      </c>
      <c r="P523" s="21" t="s">
        <v>597</v>
      </c>
    </row>
    <row r="524" spans="1:16" s="85" customFormat="1" ht="37.5">
      <c r="A524" s="22">
        <v>521</v>
      </c>
      <c r="B524" s="100" t="s">
        <v>591</v>
      </c>
      <c r="C524" s="51" t="s">
        <v>12</v>
      </c>
      <c r="D524" s="68">
        <v>1600</v>
      </c>
      <c r="E524" s="15">
        <v>896813.7</v>
      </c>
      <c r="F524" s="51">
        <v>776640.6599999999</v>
      </c>
      <c r="G524" s="51">
        <v>120173.04</v>
      </c>
      <c r="H524" s="51">
        <v>1600</v>
      </c>
      <c r="I524" s="21" t="s">
        <v>597</v>
      </c>
      <c r="J524" s="21" t="s">
        <v>597</v>
      </c>
      <c r="K524" s="21" t="s">
        <v>597</v>
      </c>
      <c r="L524" s="21" t="s">
        <v>597</v>
      </c>
      <c r="M524" s="21" t="s">
        <v>597</v>
      </c>
      <c r="N524" s="21" t="s">
        <v>597</v>
      </c>
      <c r="O524" s="21" t="s">
        <v>597</v>
      </c>
      <c r="P524" s="21" t="s">
        <v>597</v>
      </c>
    </row>
    <row r="525" spans="1:16" s="85" customFormat="1" ht="37.5">
      <c r="A525" s="22">
        <v>522</v>
      </c>
      <c r="B525" s="100" t="s">
        <v>592</v>
      </c>
      <c r="C525" s="51" t="s">
        <v>12</v>
      </c>
      <c r="D525" s="68">
        <v>4400</v>
      </c>
      <c r="E525" s="15">
        <v>2548456.73</v>
      </c>
      <c r="F525" s="51">
        <v>2206963.53</v>
      </c>
      <c r="G525" s="51">
        <v>341493.2</v>
      </c>
      <c r="H525" s="51">
        <v>4400</v>
      </c>
      <c r="I525" s="21" t="s">
        <v>597</v>
      </c>
      <c r="J525" s="21" t="s">
        <v>597</v>
      </c>
      <c r="K525" s="21" t="s">
        <v>597</v>
      </c>
      <c r="L525" s="21" t="s">
        <v>597</v>
      </c>
      <c r="M525" s="21" t="s">
        <v>597</v>
      </c>
      <c r="N525" s="21" t="s">
        <v>597</v>
      </c>
      <c r="O525" s="21" t="s">
        <v>597</v>
      </c>
      <c r="P525" s="21" t="s">
        <v>597</v>
      </c>
    </row>
    <row r="526" spans="1:16" s="85" customFormat="1" ht="37.5">
      <c r="A526" s="22">
        <v>523</v>
      </c>
      <c r="B526" s="100" t="s">
        <v>593</v>
      </c>
      <c r="C526" s="51" t="s">
        <v>12</v>
      </c>
      <c r="D526" s="68">
        <v>3600</v>
      </c>
      <c r="E526" s="15">
        <v>2182269.13</v>
      </c>
      <c r="F526" s="51">
        <v>1889845.0699999998</v>
      </c>
      <c r="G526" s="51">
        <v>292424.06</v>
      </c>
      <c r="H526" s="51">
        <v>3600</v>
      </c>
      <c r="I526" s="21" t="s">
        <v>597</v>
      </c>
      <c r="J526" s="21" t="s">
        <v>597</v>
      </c>
      <c r="K526" s="21" t="s">
        <v>597</v>
      </c>
      <c r="L526" s="21" t="s">
        <v>597</v>
      </c>
      <c r="M526" s="21" t="s">
        <v>597</v>
      </c>
      <c r="N526" s="21" t="s">
        <v>597</v>
      </c>
      <c r="O526" s="21" t="s">
        <v>597</v>
      </c>
      <c r="P526" s="21" t="s">
        <v>597</v>
      </c>
    </row>
    <row r="527" spans="1:16" s="85" customFormat="1" ht="37.5">
      <c r="A527" s="22">
        <v>524</v>
      </c>
      <c r="B527" s="100" t="s">
        <v>594</v>
      </c>
      <c r="C527" s="51" t="s">
        <v>12</v>
      </c>
      <c r="D527" s="68">
        <v>2800</v>
      </c>
      <c r="E527" s="15">
        <v>3494477.76</v>
      </c>
      <c r="F527" s="51">
        <v>3026217.7399999998</v>
      </c>
      <c r="G527" s="51">
        <v>468260.02</v>
      </c>
      <c r="H527" s="51">
        <v>2800</v>
      </c>
      <c r="I527" s="21" t="s">
        <v>597</v>
      </c>
      <c r="J527" s="21" t="s">
        <v>597</v>
      </c>
      <c r="K527" s="21" t="s">
        <v>597</v>
      </c>
      <c r="L527" s="21" t="s">
        <v>597</v>
      </c>
      <c r="M527" s="21" t="s">
        <v>597</v>
      </c>
      <c r="N527" s="21" t="s">
        <v>597</v>
      </c>
      <c r="O527" s="21" t="s">
        <v>597</v>
      </c>
      <c r="P527" s="21" t="s">
        <v>597</v>
      </c>
    </row>
    <row r="528" spans="1:16" s="85" customFormat="1" ht="56.25">
      <c r="A528" s="22">
        <v>525</v>
      </c>
      <c r="B528" s="100" t="s">
        <v>595</v>
      </c>
      <c r="C528" s="51" t="s">
        <v>12</v>
      </c>
      <c r="D528" s="68">
        <v>2250</v>
      </c>
      <c r="E528" s="51">
        <v>2739439.96</v>
      </c>
      <c r="F528" s="51">
        <v>2372355.01</v>
      </c>
      <c r="G528" s="51">
        <v>367084.95</v>
      </c>
      <c r="H528" s="51">
        <v>2250</v>
      </c>
      <c r="I528" s="21" t="s">
        <v>597</v>
      </c>
      <c r="J528" s="21" t="s">
        <v>597</v>
      </c>
      <c r="K528" s="21" t="s">
        <v>597</v>
      </c>
      <c r="L528" s="21" t="s">
        <v>597</v>
      </c>
      <c r="M528" s="21" t="s">
        <v>597</v>
      </c>
      <c r="N528" s="21" t="s">
        <v>597</v>
      </c>
      <c r="O528" s="21" t="s">
        <v>597</v>
      </c>
      <c r="P528" s="21" t="s">
        <v>597</v>
      </c>
    </row>
    <row r="529" spans="1:16" s="85" customFormat="1" ht="37.5">
      <c r="A529" s="22">
        <v>526</v>
      </c>
      <c r="B529" s="100" t="s">
        <v>596</v>
      </c>
      <c r="C529" s="51" t="s">
        <v>12</v>
      </c>
      <c r="D529" s="68">
        <v>1800</v>
      </c>
      <c r="E529" s="51">
        <v>2240353.55</v>
      </c>
      <c r="F529" s="51">
        <v>1940146.17</v>
      </c>
      <c r="G529" s="51">
        <v>300207.38</v>
      </c>
      <c r="H529" s="51">
        <v>1800</v>
      </c>
      <c r="I529" s="21" t="s">
        <v>597</v>
      </c>
      <c r="J529" s="21" t="s">
        <v>597</v>
      </c>
      <c r="K529" s="21" t="s">
        <v>597</v>
      </c>
      <c r="L529" s="21" t="s">
        <v>597</v>
      </c>
      <c r="M529" s="21" t="s">
        <v>597</v>
      </c>
      <c r="N529" s="21" t="s">
        <v>597</v>
      </c>
      <c r="O529" s="21" t="s">
        <v>597</v>
      </c>
      <c r="P529" s="21" t="s">
        <v>597</v>
      </c>
    </row>
    <row r="530" spans="1:16" s="80" customFormat="1" ht="56.25">
      <c r="A530" s="22">
        <v>527</v>
      </c>
      <c r="B530" s="108" t="s">
        <v>598</v>
      </c>
      <c r="C530" s="47" t="s">
        <v>12</v>
      </c>
      <c r="D530" s="47">
        <v>4547</v>
      </c>
      <c r="E530" s="47">
        <v>3791511.17</v>
      </c>
      <c r="F530" s="27">
        <v>1775069.7000000002</v>
      </c>
      <c r="G530" s="40">
        <v>2016441.4699999997</v>
      </c>
      <c r="H530" s="47">
        <v>4547</v>
      </c>
      <c r="I530" s="21" t="s">
        <v>597</v>
      </c>
      <c r="J530" s="14"/>
      <c r="K530" s="14"/>
      <c r="L530" s="14"/>
      <c r="M530" s="41"/>
      <c r="N530" s="14"/>
      <c r="O530" s="14"/>
      <c r="P530" s="14" t="s">
        <v>604</v>
      </c>
    </row>
    <row r="531" spans="1:16" s="80" customFormat="1" ht="56.25">
      <c r="A531" s="22">
        <v>528</v>
      </c>
      <c r="B531" s="108" t="s">
        <v>599</v>
      </c>
      <c r="C531" s="47" t="s">
        <v>12</v>
      </c>
      <c r="D531" s="47">
        <v>4160</v>
      </c>
      <c r="E531" s="47">
        <v>3315332.13</v>
      </c>
      <c r="F531" s="27">
        <v>2708626.3499999996</v>
      </c>
      <c r="G531" s="40">
        <v>606705.78</v>
      </c>
      <c r="H531" s="47">
        <v>4160</v>
      </c>
      <c r="I531" s="21" t="s">
        <v>597</v>
      </c>
      <c r="J531" s="14"/>
      <c r="K531" s="14"/>
      <c r="L531" s="14"/>
      <c r="M531" s="14"/>
      <c r="N531" s="14"/>
      <c r="O531" s="14"/>
      <c r="P531" s="14" t="s">
        <v>604</v>
      </c>
    </row>
    <row r="532" spans="1:16" s="80" customFormat="1" ht="37.5">
      <c r="A532" s="22">
        <v>529</v>
      </c>
      <c r="B532" s="108" t="s">
        <v>600</v>
      </c>
      <c r="C532" s="47" t="s">
        <v>12</v>
      </c>
      <c r="D532" s="47">
        <v>2340</v>
      </c>
      <c r="E532" s="47">
        <v>1904494.29</v>
      </c>
      <c r="F532" s="27">
        <v>1555971.83</v>
      </c>
      <c r="G532" s="40">
        <v>348522.46</v>
      </c>
      <c r="H532" s="47">
        <v>2340</v>
      </c>
      <c r="I532" s="21" t="s">
        <v>597</v>
      </c>
      <c r="J532" s="14"/>
      <c r="K532" s="14"/>
      <c r="L532" s="14"/>
      <c r="M532" s="14"/>
      <c r="N532" s="14"/>
      <c r="O532" s="14"/>
      <c r="P532" s="14" t="s">
        <v>604</v>
      </c>
    </row>
    <row r="533" spans="1:16" s="80" customFormat="1" ht="37.5">
      <c r="A533" s="22">
        <v>530</v>
      </c>
      <c r="B533" s="108" t="s">
        <v>601</v>
      </c>
      <c r="C533" s="47" t="s">
        <v>12</v>
      </c>
      <c r="D533" s="47">
        <v>3200</v>
      </c>
      <c r="E533" s="47">
        <v>2449119.28</v>
      </c>
      <c r="F533" s="27">
        <v>2000930.4499999997</v>
      </c>
      <c r="G533" s="40">
        <v>448188.83</v>
      </c>
      <c r="H533" s="47">
        <v>3200</v>
      </c>
      <c r="I533" s="21" t="s">
        <v>597</v>
      </c>
      <c r="J533" s="14"/>
      <c r="K533" s="14"/>
      <c r="L533" s="14"/>
      <c r="M533" s="14"/>
      <c r="N533" s="14"/>
      <c r="O533" s="14"/>
      <c r="P533" s="14" t="s">
        <v>604</v>
      </c>
    </row>
    <row r="534" spans="1:16" s="80" customFormat="1" ht="37.5">
      <c r="A534" s="22">
        <v>531</v>
      </c>
      <c r="B534" s="108" t="s">
        <v>602</v>
      </c>
      <c r="C534" s="47" t="s">
        <v>12</v>
      </c>
      <c r="D534" s="47">
        <v>2080</v>
      </c>
      <c r="E534" s="47">
        <v>1610960.26</v>
      </c>
      <c r="F534" s="27">
        <v>1316154.53</v>
      </c>
      <c r="G534" s="40">
        <v>294805.73</v>
      </c>
      <c r="H534" s="47">
        <v>2080</v>
      </c>
      <c r="I534" s="21" t="s">
        <v>597</v>
      </c>
      <c r="J534" s="14"/>
      <c r="K534" s="14"/>
      <c r="L534" s="14"/>
      <c r="M534" s="14"/>
      <c r="N534" s="14"/>
      <c r="O534" s="14"/>
      <c r="P534" s="14" t="s">
        <v>604</v>
      </c>
    </row>
    <row r="535" spans="1:16" s="80" customFormat="1" ht="37.5">
      <c r="A535" s="22">
        <v>532</v>
      </c>
      <c r="B535" s="108" t="s">
        <v>603</v>
      </c>
      <c r="C535" s="47" t="s">
        <v>12</v>
      </c>
      <c r="D535" s="47">
        <v>1128</v>
      </c>
      <c r="E535" s="47">
        <v>1811808</v>
      </c>
      <c r="F535" s="27">
        <v>1480247.1400000001</v>
      </c>
      <c r="G535" s="40">
        <v>331560.86</v>
      </c>
      <c r="H535" s="47">
        <v>1128</v>
      </c>
      <c r="I535" s="21" t="s">
        <v>597</v>
      </c>
      <c r="J535" s="14"/>
      <c r="K535" s="14"/>
      <c r="L535" s="14"/>
      <c r="M535" s="14"/>
      <c r="N535" s="14"/>
      <c r="O535" s="14"/>
      <c r="P535" s="14" t="s">
        <v>604</v>
      </c>
    </row>
    <row r="536" spans="1:16" s="80" customFormat="1" ht="37.5">
      <c r="A536" s="22">
        <v>533</v>
      </c>
      <c r="B536" s="108" t="s">
        <v>605</v>
      </c>
      <c r="C536" s="47" t="s">
        <v>12</v>
      </c>
      <c r="D536" s="47">
        <v>8750</v>
      </c>
      <c r="E536" s="47">
        <v>8262480.48</v>
      </c>
      <c r="F536" s="40">
        <v>6160000</v>
      </c>
      <c r="G536" s="40">
        <f>E536-F536</f>
        <v>2102480.4800000004</v>
      </c>
      <c r="H536" s="47">
        <v>8750</v>
      </c>
      <c r="I536" s="21" t="s">
        <v>597</v>
      </c>
      <c r="J536" s="14"/>
      <c r="K536" s="14"/>
      <c r="L536" s="14"/>
      <c r="M536" s="14"/>
      <c r="N536" s="14"/>
      <c r="O536" s="14"/>
      <c r="P536" s="14" t="s">
        <v>606</v>
      </c>
    </row>
    <row r="537" spans="1:16" s="80" customFormat="1" ht="56.25">
      <c r="A537" s="22">
        <v>534</v>
      </c>
      <c r="B537" s="93" t="s">
        <v>607</v>
      </c>
      <c r="C537" s="47" t="s">
        <v>12</v>
      </c>
      <c r="D537" s="47">
        <v>9600</v>
      </c>
      <c r="E537" s="47">
        <v>4955146.49</v>
      </c>
      <c r="F537" s="40">
        <v>2820231.04</v>
      </c>
      <c r="G537" s="40">
        <v>2134915.45</v>
      </c>
      <c r="H537" s="47">
        <v>9600</v>
      </c>
      <c r="I537" s="21" t="s">
        <v>597</v>
      </c>
      <c r="J537" s="14"/>
      <c r="K537" s="14"/>
      <c r="L537" s="14"/>
      <c r="M537" s="14"/>
      <c r="N537" s="14"/>
      <c r="O537" s="14"/>
      <c r="P537" s="14" t="s">
        <v>609</v>
      </c>
    </row>
    <row r="538" spans="1:16" s="80" customFormat="1" ht="56.25">
      <c r="A538" s="22">
        <v>535</v>
      </c>
      <c r="B538" s="93" t="s">
        <v>608</v>
      </c>
      <c r="C538" s="47" t="s">
        <v>12</v>
      </c>
      <c r="D538" s="47">
        <v>4160</v>
      </c>
      <c r="E538" s="47">
        <v>2723615.82</v>
      </c>
      <c r="F538" s="40">
        <v>1286768.96</v>
      </c>
      <c r="G538" s="40">
        <v>1436846.86</v>
      </c>
      <c r="H538" s="47">
        <v>4160</v>
      </c>
      <c r="I538" s="21" t="s">
        <v>597</v>
      </c>
      <c r="J538" s="14"/>
      <c r="K538" s="14"/>
      <c r="L538" s="14"/>
      <c r="M538" s="14"/>
      <c r="N538" s="14"/>
      <c r="O538" s="14"/>
      <c r="P538" s="14" t="s">
        <v>609</v>
      </c>
    </row>
    <row r="539" spans="1:16" s="80" customFormat="1" ht="56.25">
      <c r="A539" s="22">
        <v>536</v>
      </c>
      <c r="B539" s="93" t="s">
        <v>610</v>
      </c>
      <c r="C539" s="47" t="s">
        <v>12</v>
      </c>
      <c r="D539" s="28">
        <v>4500</v>
      </c>
      <c r="E539" s="29">
        <v>3323275.24</v>
      </c>
      <c r="F539" s="40">
        <f>E539*0.5240660265</f>
        <v>1741615.649992634</v>
      </c>
      <c r="G539" s="40">
        <f>E539-F539</f>
        <v>1581659.5900073661</v>
      </c>
      <c r="H539" s="28">
        <v>4500</v>
      </c>
      <c r="I539" s="14" t="s">
        <v>618</v>
      </c>
      <c r="J539" s="14" t="s">
        <v>618</v>
      </c>
      <c r="K539" s="14" t="s">
        <v>618</v>
      </c>
      <c r="L539" s="14" t="s">
        <v>618</v>
      </c>
      <c r="M539" s="14" t="s">
        <v>618</v>
      </c>
      <c r="N539" s="14" t="s">
        <v>618</v>
      </c>
      <c r="O539" s="14" t="s">
        <v>618</v>
      </c>
      <c r="P539" s="14" t="s">
        <v>618</v>
      </c>
    </row>
    <row r="540" spans="1:16" s="80" customFormat="1" ht="75">
      <c r="A540" s="22">
        <v>537</v>
      </c>
      <c r="B540" s="93" t="s">
        <v>611</v>
      </c>
      <c r="C540" s="47" t="s">
        <v>12</v>
      </c>
      <c r="D540" s="28">
        <v>3120</v>
      </c>
      <c r="E540" s="29">
        <v>2387400.84</v>
      </c>
      <c r="F540" s="40">
        <f aca="true" t="shared" si="53" ref="F540:F546">E540*0.5240660265</f>
        <v>1251155.671881562</v>
      </c>
      <c r="G540" s="40">
        <f aca="true" t="shared" si="54" ref="G540:G546">E540-F540</f>
        <v>1136245.1681184378</v>
      </c>
      <c r="H540" s="28">
        <v>3120</v>
      </c>
      <c r="I540" s="14" t="s">
        <v>618</v>
      </c>
      <c r="J540" s="14" t="s">
        <v>618</v>
      </c>
      <c r="K540" s="14" t="s">
        <v>618</v>
      </c>
      <c r="L540" s="14" t="s">
        <v>618</v>
      </c>
      <c r="M540" s="14" t="s">
        <v>618</v>
      </c>
      <c r="N540" s="14" t="s">
        <v>618</v>
      </c>
      <c r="O540" s="14" t="s">
        <v>618</v>
      </c>
      <c r="P540" s="14" t="s">
        <v>618</v>
      </c>
    </row>
    <row r="541" spans="1:16" s="80" customFormat="1" ht="37.5">
      <c r="A541" s="22">
        <v>538</v>
      </c>
      <c r="B541" s="93" t="s">
        <v>612</v>
      </c>
      <c r="C541" s="47" t="s">
        <v>12</v>
      </c>
      <c r="D541" s="28">
        <v>4200</v>
      </c>
      <c r="E541" s="29">
        <v>3114151.56</v>
      </c>
      <c r="F541" s="40">
        <f t="shared" si="53"/>
        <v>1632021.0339679765</v>
      </c>
      <c r="G541" s="40">
        <f t="shared" si="54"/>
        <v>1482130.5260320236</v>
      </c>
      <c r="H541" s="28">
        <v>4200</v>
      </c>
      <c r="I541" s="14" t="s">
        <v>618</v>
      </c>
      <c r="J541" s="14" t="s">
        <v>618</v>
      </c>
      <c r="K541" s="14" t="s">
        <v>618</v>
      </c>
      <c r="L541" s="14" t="s">
        <v>618</v>
      </c>
      <c r="M541" s="14" t="s">
        <v>618</v>
      </c>
      <c r="N541" s="14" t="s">
        <v>618</v>
      </c>
      <c r="O541" s="14" t="s">
        <v>618</v>
      </c>
      <c r="P541" s="14" t="s">
        <v>618</v>
      </c>
    </row>
    <row r="542" spans="1:16" s="80" customFormat="1" ht="37.5">
      <c r="A542" s="22">
        <v>539</v>
      </c>
      <c r="B542" s="93" t="s">
        <v>613</v>
      </c>
      <c r="C542" s="47" t="s">
        <v>12</v>
      </c>
      <c r="D542" s="28">
        <v>4950</v>
      </c>
      <c r="E542" s="29">
        <v>3670481.75</v>
      </c>
      <c r="F542" s="40">
        <f t="shared" si="53"/>
        <v>1923574.7860632665</v>
      </c>
      <c r="G542" s="40">
        <f t="shared" si="54"/>
        <v>1746906.9639367335</v>
      </c>
      <c r="H542" s="28">
        <v>4950</v>
      </c>
      <c r="I542" s="14" t="s">
        <v>618</v>
      </c>
      <c r="J542" s="14" t="s">
        <v>618</v>
      </c>
      <c r="K542" s="14" t="s">
        <v>618</v>
      </c>
      <c r="L542" s="14" t="s">
        <v>618</v>
      </c>
      <c r="M542" s="14" t="s">
        <v>618</v>
      </c>
      <c r="N542" s="14" t="s">
        <v>618</v>
      </c>
      <c r="O542" s="14" t="s">
        <v>618</v>
      </c>
      <c r="P542" s="14" t="s">
        <v>618</v>
      </c>
    </row>
    <row r="543" spans="1:16" s="80" customFormat="1" ht="37.5">
      <c r="A543" s="22">
        <v>540</v>
      </c>
      <c r="B543" s="93" t="s">
        <v>614</v>
      </c>
      <c r="C543" s="47" t="s">
        <v>12</v>
      </c>
      <c r="D543" s="28">
        <v>5400</v>
      </c>
      <c r="E543" s="29">
        <v>4087915.36</v>
      </c>
      <c r="F543" s="40">
        <f t="shared" si="53"/>
        <v>2142337.559383517</v>
      </c>
      <c r="G543" s="40">
        <f t="shared" si="54"/>
        <v>1945577.8006164827</v>
      </c>
      <c r="H543" s="28">
        <v>5400</v>
      </c>
      <c r="I543" s="14" t="s">
        <v>618</v>
      </c>
      <c r="J543" s="14" t="s">
        <v>618</v>
      </c>
      <c r="K543" s="14" t="s">
        <v>618</v>
      </c>
      <c r="L543" s="14" t="s">
        <v>618</v>
      </c>
      <c r="M543" s="14" t="s">
        <v>618</v>
      </c>
      <c r="N543" s="14" t="s">
        <v>618</v>
      </c>
      <c r="O543" s="14" t="s">
        <v>618</v>
      </c>
      <c r="P543" s="14" t="s">
        <v>618</v>
      </c>
    </row>
    <row r="544" spans="1:16" s="80" customFormat="1" ht="37.5">
      <c r="A544" s="22">
        <v>541</v>
      </c>
      <c r="B544" s="93" t="s">
        <v>615</v>
      </c>
      <c r="C544" s="47" t="s">
        <v>12</v>
      </c>
      <c r="D544" s="28">
        <v>1350</v>
      </c>
      <c r="E544" s="30">
        <v>979663.71</v>
      </c>
      <c r="F544" s="40">
        <f t="shared" si="53"/>
        <v>513408.4678059483</v>
      </c>
      <c r="G544" s="40">
        <f t="shared" si="54"/>
        <v>466255.2421940517</v>
      </c>
      <c r="H544" s="28">
        <v>1350</v>
      </c>
      <c r="I544" s="14" t="s">
        <v>618</v>
      </c>
      <c r="J544" s="14" t="s">
        <v>618</v>
      </c>
      <c r="K544" s="14" t="s">
        <v>618</v>
      </c>
      <c r="L544" s="14" t="s">
        <v>618</v>
      </c>
      <c r="M544" s="14" t="s">
        <v>618</v>
      </c>
      <c r="N544" s="14" t="s">
        <v>618</v>
      </c>
      <c r="O544" s="14" t="s">
        <v>618</v>
      </c>
      <c r="P544" s="14" t="s">
        <v>618</v>
      </c>
    </row>
    <row r="545" spans="1:16" s="80" customFormat="1" ht="37.5">
      <c r="A545" s="22">
        <v>542</v>
      </c>
      <c r="B545" s="93" t="s">
        <v>616</v>
      </c>
      <c r="C545" s="47" t="s">
        <v>12</v>
      </c>
      <c r="D545" s="28">
        <v>4000</v>
      </c>
      <c r="E545" s="29">
        <v>2964015.85</v>
      </c>
      <c r="F545" s="40">
        <f t="shared" si="53"/>
        <v>1553340.0089925202</v>
      </c>
      <c r="G545" s="40">
        <f t="shared" si="54"/>
        <v>1410675.84100748</v>
      </c>
      <c r="H545" s="28">
        <v>4000</v>
      </c>
      <c r="I545" s="14" t="s">
        <v>618</v>
      </c>
      <c r="J545" s="14" t="s">
        <v>618</v>
      </c>
      <c r="K545" s="14" t="s">
        <v>618</v>
      </c>
      <c r="L545" s="14" t="s">
        <v>618</v>
      </c>
      <c r="M545" s="14" t="s">
        <v>618</v>
      </c>
      <c r="N545" s="14" t="s">
        <v>618</v>
      </c>
      <c r="O545" s="14" t="s">
        <v>618</v>
      </c>
      <c r="P545" s="14" t="s">
        <v>618</v>
      </c>
    </row>
    <row r="546" spans="1:16" s="80" customFormat="1" ht="37.5">
      <c r="A546" s="22">
        <v>543</v>
      </c>
      <c r="B546" s="93" t="s">
        <v>617</v>
      </c>
      <c r="C546" s="47" t="s">
        <v>12</v>
      </c>
      <c r="D546" s="28">
        <v>5600</v>
      </c>
      <c r="E546" s="29">
        <v>5059566.33</v>
      </c>
      <c r="F546" s="40">
        <f t="shared" si="53"/>
        <v>2651546.822376288</v>
      </c>
      <c r="G546" s="40">
        <f t="shared" si="54"/>
        <v>2408019.507623712</v>
      </c>
      <c r="H546" s="28">
        <v>5600</v>
      </c>
      <c r="I546" s="14" t="s">
        <v>618</v>
      </c>
      <c r="J546" s="14" t="s">
        <v>618</v>
      </c>
      <c r="K546" s="14" t="s">
        <v>618</v>
      </c>
      <c r="L546" s="14" t="s">
        <v>618</v>
      </c>
      <c r="M546" s="14" t="s">
        <v>618</v>
      </c>
      <c r="N546" s="14" t="s">
        <v>618</v>
      </c>
      <c r="O546" s="14" t="s">
        <v>618</v>
      </c>
      <c r="P546" s="14" t="s">
        <v>618</v>
      </c>
    </row>
    <row r="547" spans="1:16" s="80" customFormat="1" ht="37.5">
      <c r="A547" s="22">
        <v>544</v>
      </c>
      <c r="B547" s="93" t="s">
        <v>619</v>
      </c>
      <c r="C547" s="47" t="s">
        <v>12</v>
      </c>
      <c r="D547" s="28">
        <v>4881</v>
      </c>
      <c r="E547" s="29">
        <v>3617837.8</v>
      </c>
      <c r="F547" s="40">
        <f>ROUND(E547*0.3488830752,2)</f>
        <v>1262202.38</v>
      </c>
      <c r="G547" s="40">
        <f>E547-F547</f>
        <v>2355635.42</v>
      </c>
      <c r="H547" s="28">
        <v>4881</v>
      </c>
      <c r="I547" s="14" t="s">
        <v>618</v>
      </c>
      <c r="J547" s="14"/>
      <c r="K547" s="14"/>
      <c r="L547" s="14"/>
      <c r="M547" s="14"/>
      <c r="N547" s="14"/>
      <c r="O547" s="14"/>
      <c r="P547" s="14" t="s">
        <v>626</v>
      </c>
    </row>
    <row r="548" spans="1:16" s="80" customFormat="1" ht="37.5">
      <c r="A548" s="22">
        <v>545</v>
      </c>
      <c r="B548" s="93" t="s">
        <v>620</v>
      </c>
      <c r="C548" s="47" t="s">
        <v>12</v>
      </c>
      <c r="D548" s="28">
        <v>7310</v>
      </c>
      <c r="E548" s="29">
        <v>5419991.47</v>
      </c>
      <c r="F548" s="40">
        <f aca="true" t="shared" si="55" ref="F548:F553">ROUND(E548*0.3488830752,2)</f>
        <v>1890943.29</v>
      </c>
      <c r="G548" s="40">
        <f aca="true" t="shared" si="56" ref="G548:G553">E548-F548</f>
        <v>3529048.1799999997</v>
      </c>
      <c r="H548" s="28">
        <v>7310</v>
      </c>
      <c r="I548" s="14" t="s">
        <v>618</v>
      </c>
      <c r="J548" s="14"/>
      <c r="K548" s="14"/>
      <c r="L548" s="14"/>
      <c r="M548" s="14"/>
      <c r="N548" s="14"/>
      <c r="O548" s="14"/>
      <c r="P548" s="14" t="s">
        <v>626</v>
      </c>
    </row>
    <row r="549" spans="1:16" s="80" customFormat="1" ht="37.5">
      <c r="A549" s="22">
        <v>546</v>
      </c>
      <c r="B549" s="93" t="s">
        <v>621</v>
      </c>
      <c r="C549" s="47" t="s">
        <v>12</v>
      </c>
      <c r="D549" s="28">
        <v>2520</v>
      </c>
      <c r="E549" s="29">
        <v>1907001.98</v>
      </c>
      <c r="F549" s="40">
        <f t="shared" si="55"/>
        <v>665320.72</v>
      </c>
      <c r="G549" s="40">
        <f t="shared" si="56"/>
        <v>1241681.26</v>
      </c>
      <c r="H549" s="28">
        <v>2520</v>
      </c>
      <c r="I549" s="14" t="s">
        <v>618</v>
      </c>
      <c r="J549" s="14"/>
      <c r="K549" s="14"/>
      <c r="L549" s="14"/>
      <c r="M549" s="14"/>
      <c r="N549" s="14"/>
      <c r="O549" s="14"/>
      <c r="P549" s="14" t="s">
        <v>626</v>
      </c>
    </row>
    <row r="550" spans="1:16" s="80" customFormat="1" ht="37.5">
      <c r="A550" s="22">
        <v>547</v>
      </c>
      <c r="B550" s="93" t="s">
        <v>622</v>
      </c>
      <c r="C550" s="47" t="s">
        <v>12</v>
      </c>
      <c r="D550" s="28">
        <v>8040</v>
      </c>
      <c r="E550" s="29">
        <v>9673367.67</v>
      </c>
      <c r="F550" s="40">
        <f t="shared" si="55"/>
        <v>3374874.26</v>
      </c>
      <c r="G550" s="40">
        <f t="shared" si="56"/>
        <v>6298493.41</v>
      </c>
      <c r="H550" s="28">
        <v>8040</v>
      </c>
      <c r="I550" s="14" t="s">
        <v>618</v>
      </c>
      <c r="J550" s="14"/>
      <c r="K550" s="14"/>
      <c r="L550" s="14"/>
      <c r="M550" s="14"/>
      <c r="N550" s="14"/>
      <c r="O550" s="14"/>
      <c r="P550" s="14" t="s">
        <v>626</v>
      </c>
    </row>
    <row r="551" spans="1:16" s="80" customFormat="1" ht="37.5">
      <c r="A551" s="22">
        <v>548</v>
      </c>
      <c r="B551" s="93" t="s">
        <v>623</v>
      </c>
      <c r="C551" s="47" t="s">
        <v>12</v>
      </c>
      <c r="D551" s="28">
        <v>6035</v>
      </c>
      <c r="E551" s="29">
        <v>6036422.24</v>
      </c>
      <c r="F551" s="40">
        <f t="shared" si="55"/>
        <v>2106005.55</v>
      </c>
      <c r="G551" s="40">
        <f t="shared" si="56"/>
        <v>3930416.6900000004</v>
      </c>
      <c r="H551" s="28">
        <v>6035</v>
      </c>
      <c r="I551" s="14" t="s">
        <v>618</v>
      </c>
      <c r="J551" s="14"/>
      <c r="K551" s="14"/>
      <c r="L551" s="14"/>
      <c r="M551" s="14"/>
      <c r="N551" s="14"/>
      <c r="O551" s="14"/>
      <c r="P551" s="14" t="s">
        <v>626</v>
      </c>
    </row>
    <row r="552" spans="1:16" s="80" customFormat="1" ht="37.5">
      <c r="A552" s="22">
        <v>549</v>
      </c>
      <c r="B552" s="93" t="s">
        <v>624</v>
      </c>
      <c r="C552" s="47" t="s">
        <v>12</v>
      </c>
      <c r="D552" s="28">
        <v>3315</v>
      </c>
      <c r="E552" s="29">
        <v>2543770.63</v>
      </c>
      <c r="F552" s="40">
        <f t="shared" si="55"/>
        <v>887478.52</v>
      </c>
      <c r="G552" s="40">
        <f t="shared" si="56"/>
        <v>1656292.1099999999</v>
      </c>
      <c r="H552" s="28">
        <v>3315</v>
      </c>
      <c r="I552" s="14" t="s">
        <v>618</v>
      </c>
      <c r="J552" s="14"/>
      <c r="K552" s="14"/>
      <c r="L552" s="14"/>
      <c r="M552" s="14"/>
      <c r="N552" s="14"/>
      <c r="O552" s="14"/>
      <c r="P552" s="14" t="s">
        <v>626</v>
      </c>
    </row>
    <row r="553" spans="1:16" s="80" customFormat="1" ht="37.5">
      <c r="A553" s="22">
        <v>550</v>
      </c>
      <c r="B553" s="93" t="s">
        <v>625</v>
      </c>
      <c r="C553" s="47" t="s">
        <v>12</v>
      </c>
      <c r="D553" s="28">
        <v>2400</v>
      </c>
      <c r="E553" s="69">
        <v>1814863.85</v>
      </c>
      <c r="F553" s="40">
        <f t="shared" si="55"/>
        <v>633175.28</v>
      </c>
      <c r="G553" s="40">
        <f t="shared" si="56"/>
        <v>1181688.57</v>
      </c>
      <c r="H553" s="28">
        <v>2400</v>
      </c>
      <c r="I553" s="14" t="s">
        <v>618</v>
      </c>
      <c r="J553" s="14"/>
      <c r="K553" s="14"/>
      <c r="L553" s="14"/>
      <c r="M553" s="14"/>
      <c r="N553" s="14"/>
      <c r="O553" s="14"/>
      <c r="P553" s="14" t="s">
        <v>626</v>
      </c>
    </row>
    <row r="554" spans="1:16" s="80" customFormat="1" ht="37.5">
      <c r="A554" s="22">
        <v>551</v>
      </c>
      <c r="B554" s="93" t="s">
        <v>627</v>
      </c>
      <c r="C554" s="47" t="s">
        <v>12</v>
      </c>
      <c r="D554" s="47">
        <v>2705.4</v>
      </c>
      <c r="E554" s="47">
        <v>2424250.02</v>
      </c>
      <c r="F554" s="40">
        <f aca="true" t="shared" si="57" ref="F554:F559">E554-G554</f>
        <v>1330000</v>
      </c>
      <c r="G554" s="40">
        <v>1094250.02</v>
      </c>
      <c r="H554" s="47">
        <v>2705.4</v>
      </c>
      <c r="I554" s="14" t="s">
        <v>618</v>
      </c>
      <c r="J554" s="40"/>
      <c r="K554" s="14"/>
      <c r="L554" s="14"/>
      <c r="M554" s="14"/>
      <c r="N554" s="14"/>
      <c r="O554" s="14"/>
      <c r="P554" s="14" t="s">
        <v>628</v>
      </c>
    </row>
    <row r="555" spans="1:16" s="80" customFormat="1" ht="18.75">
      <c r="A555" s="22">
        <v>552</v>
      </c>
      <c r="B555" s="93" t="s">
        <v>629</v>
      </c>
      <c r="C555" s="47" t="s">
        <v>12</v>
      </c>
      <c r="D555" s="47">
        <v>1860</v>
      </c>
      <c r="E555" s="47">
        <v>1592397.87</v>
      </c>
      <c r="F555" s="40">
        <f t="shared" si="57"/>
        <v>1289842.27</v>
      </c>
      <c r="G555" s="40">
        <f>ROUND(E555*0.19,2)</f>
        <v>302555.6</v>
      </c>
      <c r="H555" s="47">
        <v>1860</v>
      </c>
      <c r="I555" s="14" t="s">
        <v>618</v>
      </c>
      <c r="J555" s="14"/>
      <c r="K555" s="14"/>
      <c r="L555" s="14"/>
      <c r="M555" s="14"/>
      <c r="N555" s="14"/>
      <c r="O555" s="14"/>
      <c r="P555" s="14" t="s">
        <v>632</v>
      </c>
    </row>
    <row r="556" spans="1:16" s="80" customFormat="1" ht="18.75">
      <c r="A556" s="22">
        <v>553</v>
      </c>
      <c r="B556" s="93" t="s">
        <v>402</v>
      </c>
      <c r="C556" s="47" t="s">
        <v>12</v>
      </c>
      <c r="D556" s="47">
        <v>870</v>
      </c>
      <c r="E556" s="47">
        <v>744831.12</v>
      </c>
      <c r="F556" s="40">
        <f t="shared" si="57"/>
        <v>603313.21</v>
      </c>
      <c r="G556" s="40">
        <f>ROUND(E556*0.19,2)</f>
        <v>141517.91</v>
      </c>
      <c r="H556" s="47">
        <v>870</v>
      </c>
      <c r="I556" s="14" t="s">
        <v>618</v>
      </c>
      <c r="J556" s="14"/>
      <c r="K556" s="14"/>
      <c r="L556" s="14"/>
      <c r="M556" s="14"/>
      <c r="N556" s="14"/>
      <c r="O556" s="14"/>
      <c r="P556" s="14" t="s">
        <v>632</v>
      </c>
    </row>
    <row r="557" spans="1:16" s="80" customFormat="1" ht="18.75">
      <c r="A557" s="22">
        <v>554</v>
      </c>
      <c r="B557" s="93" t="s">
        <v>630</v>
      </c>
      <c r="C557" s="47" t="s">
        <v>12</v>
      </c>
      <c r="D557" s="47">
        <v>1610</v>
      </c>
      <c r="E557" s="47">
        <v>861651.66</v>
      </c>
      <c r="F557" s="40">
        <f t="shared" si="57"/>
        <v>697937.8400000001</v>
      </c>
      <c r="G557" s="40">
        <f>ROUND(E557*0.19,2)</f>
        <v>163713.82</v>
      </c>
      <c r="H557" s="47">
        <v>1610</v>
      </c>
      <c r="I557" s="14" t="s">
        <v>618</v>
      </c>
      <c r="J557" s="14"/>
      <c r="K557" s="14"/>
      <c r="L557" s="14"/>
      <c r="M557" s="14"/>
      <c r="N557" s="14"/>
      <c r="O557" s="14"/>
      <c r="P557" s="14" t="s">
        <v>632</v>
      </c>
    </row>
    <row r="558" spans="1:16" s="80" customFormat="1" ht="18.75">
      <c r="A558" s="22">
        <v>555</v>
      </c>
      <c r="B558" s="93" t="s">
        <v>631</v>
      </c>
      <c r="C558" s="47" t="s">
        <v>12</v>
      </c>
      <c r="D558" s="47">
        <v>1310</v>
      </c>
      <c r="E558" s="47">
        <v>1121527.53</v>
      </c>
      <c r="F558" s="40">
        <f t="shared" si="57"/>
        <v>908437.3</v>
      </c>
      <c r="G558" s="40">
        <f>ROUND(E558*0.19,2)</f>
        <v>213090.23</v>
      </c>
      <c r="H558" s="47">
        <v>1310</v>
      </c>
      <c r="I558" s="14" t="s">
        <v>618</v>
      </c>
      <c r="J558" s="14"/>
      <c r="K558" s="14"/>
      <c r="L558" s="14"/>
      <c r="M558" s="14"/>
      <c r="N558" s="14"/>
      <c r="O558" s="14"/>
      <c r="P558" s="14" t="s">
        <v>632</v>
      </c>
    </row>
    <row r="559" spans="1:16" s="80" customFormat="1" ht="37.5">
      <c r="A559" s="22">
        <v>556</v>
      </c>
      <c r="B559" s="93" t="s">
        <v>633</v>
      </c>
      <c r="C559" s="47" t="s">
        <v>12</v>
      </c>
      <c r="D559" s="28">
        <v>5500</v>
      </c>
      <c r="E559" s="29">
        <v>3706723.55</v>
      </c>
      <c r="F559" s="40">
        <f t="shared" si="57"/>
        <v>2930723.55</v>
      </c>
      <c r="G559" s="40">
        <v>776000</v>
      </c>
      <c r="H559" s="28">
        <v>5500</v>
      </c>
      <c r="I559" s="14" t="s">
        <v>618</v>
      </c>
      <c r="J559" s="14"/>
      <c r="K559" s="14"/>
      <c r="L559" s="14"/>
      <c r="M559" s="14"/>
      <c r="N559" s="14"/>
      <c r="O559" s="14"/>
      <c r="P559" s="14" t="s">
        <v>634</v>
      </c>
    </row>
    <row r="560" spans="1:16" s="80" customFormat="1" ht="18.75">
      <c r="A560" s="22">
        <v>557</v>
      </c>
      <c r="B560" s="108" t="s">
        <v>635</v>
      </c>
      <c r="C560" s="40" t="s">
        <v>12</v>
      </c>
      <c r="D560" s="62">
        <v>7940</v>
      </c>
      <c r="E560" s="11">
        <v>10326814.82</v>
      </c>
      <c r="F560" s="48">
        <v>5541571.011487378</v>
      </c>
      <c r="G560" s="48">
        <v>4785243.8085126225</v>
      </c>
      <c r="H560" s="62">
        <v>7940</v>
      </c>
      <c r="I560" s="14" t="s">
        <v>647</v>
      </c>
      <c r="J560" s="14" t="s">
        <v>647</v>
      </c>
      <c r="K560" s="14" t="s">
        <v>647</v>
      </c>
      <c r="L560" s="14" t="s">
        <v>647</v>
      </c>
      <c r="M560" s="14" t="s">
        <v>647</v>
      </c>
      <c r="N560" s="14" t="s">
        <v>647</v>
      </c>
      <c r="O560" s="14" t="s">
        <v>647</v>
      </c>
      <c r="P560" s="14" t="s">
        <v>647</v>
      </c>
    </row>
    <row r="561" spans="1:16" s="80" customFormat="1" ht="37.5">
      <c r="A561" s="22">
        <v>558</v>
      </c>
      <c r="B561" s="108" t="s">
        <v>636</v>
      </c>
      <c r="C561" s="40" t="s">
        <v>12</v>
      </c>
      <c r="D561" s="62">
        <v>1909.2</v>
      </c>
      <c r="E561" s="11">
        <v>1296771.81</v>
      </c>
      <c r="F561" s="48">
        <v>695873.1415317485</v>
      </c>
      <c r="G561" s="48">
        <v>600898.6684682516</v>
      </c>
      <c r="H561" s="62">
        <v>1909.2</v>
      </c>
      <c r="I561" s="14" t="s">
        <v>647</v>
      </c>
      <c r="J561" s="14" t="s">
        <v>647</v>
      </c>
      <c r="K561" s="14" t="s">
        <v>647</v>
      </c>
      <c r="L561" s="14" t="s">
        <v>647</v>
      </c>
      <c r="M561" s="14" t="s">
        <v>647</v>
      </c>
      <c r="N561" s="14" t="s">
        <v>647</v>
      </c>
      <c r="O561" s="14" t="s">
        <v>647</v>
      </c>
      <c r="P561" s="14" t="s">
        <v>647</v>
      </c>
    </row>
    <row r="562" spans="1:16" s="80" customFormat="1" ht="18.75">
      <c r="A562" s="22">
        <v>559</v>
      </c>
      <c r="B562" s="108" t="s">
        <v>637</v>
      </c>
      <c r="C562" s="40" t="s">
        <v>12</v>
      </c>
      <c r="D562" s="62">
        <v>8305</v>
      </c>
      <c r="E562" s="11">
        <v>5438202.01</v>
      </c>
      <c r="F562" s="48">
        <v>2918245.668050857</v>
      </c>
      <c r="G562" s="48">
        <v>2519956.341949143</v>
      </c>
      <c r="H562" s="62">
        <v>8305</v>
      </c>
      <c r="I562" s="14" t="s">
        <v>647</v>
      </c>
      <c r="J562" s="14" t="s">
        <v>647</v>
      </c>
      <c r="K562" s="14" t="s">
        <v>647</v>
      </c>
      <c r="L562" s="14" t="s">
        <v>647</v>
      </c>
      <c r="M562" s="14" t="s">
        <v>647</v>
      </c>
      <c r="N562" s="14" t="s">
        <v>647</v>
      </c>
      <c r="O562" s="14" t="s">
        <v>647</v>
      </c>
      <c r="P562" s="14" t="s">
        <v>647</v>
      </c>
    </row>
    <row r="563" spans="1:16" s="80" customFormat="1" ht="18.75">
      <c r="A563" s="22">
        <v>560</v>
      </c>
      <c r="B563" s="108" t="s">
        <v>638</v>
      </c>
      <c r="C563" s="40" t="s">
        <v>12</v>
      </c>
      <c r="D563" s="62">
        <v>1831</v>
      </c>
      <c r="E563" s="11">
        <v>1087675.53</v>
      </c>
      <c r="F563" s="48">
        <v>583667.9839827097</v>
      </c>
      <c r="G563" s="48">
        <v>504007.5460172903</v>
      </c>
      <c r="H563" s="62">
        <v>1831</v>
      </c>
      <c r="I563" s="14" t="s">
        <v>647</v>
      </c>
      <c r="J563" s="14" t="s">
        <v>647</v>
      </c>
      <c r="K563" s="14" t="s">
        <v>647</v>
      </c>
      <c r="L563" s="14" t="s">
        <v>647</v>
      </c>
      <c r="M563" s="14" t="s">
        <v>647</v>
      </c>
      <c r="N563" s="14" t="s">
        <v>647</v>
      </c>
      <c r="O563" s="14" t="s">
        <v>647</v>
      </c>
      <c r="P563" s="14" t="s">
        <v>647</v>
      </c>
    </row>
    <row r="564" spans="1:16" s="80" customFormat="1" ht="18.75">
      <c r="A564" s="22">
        <v>561</v>
      </c>
      <c r="B564" s="108" t="s">
        <v>639</v>
      </c>
      <c r="C564" s="40" t="s">
        <v>12</v>
      </c>
      <c r="D564" s="62">
        <v>4955</v>
      </c>
      <c r="E564" s="11">
        <v>5756674.62</v>
      </c>
      <c r="F564" s="48">
        <v>3089144.3056550436</v>
      </c>
      <c r="G564" s="48">
        <v>2667530.3143449565</v>
      </c>
      <c r="H564" s="62">
        <v>4955</v>
      </c>
      <c r="I564" s="14" t="s">
        <v>647</v>
      </c>
      <c r="J564" s="14" t="s">
        <v>647</v>
      </c>
      <c r="K564" s="14" t="s">
        <v>647</v>
      </c>
      <c r="L564" s="14" t="s">
        <v>647</v>
      </c>
      <c r="M564" s="14" t="s">
        <v>647</v>
      </c>
      <c r="N564" s="14" t="s">
        <v>647</v>
      </c>
      <c r="O564" s="14" t="s">
        <v>647</v>
      </c>
      <c r="P564" s="14" t="s">
        <v>647</v>
      </c>
    </row>
    <row r="565" spans="1:16" s="80" customFormat="1" ht="18.75">
      <c r="A565" s="22">
        <v>562</v>
      </c>
      <c r="B565" s="108" t="s">
        <v>640</v>
      </c>
      <c r="C565" s="40" t="s">
        <v>12</v>
      </c>
      <c r="D565" s="62">
        <v>1365</v>
      </c>
      <c r="E565" s="11">
        <v>2337534.71</v>
      </c>
      <c r="F565" s="48">
        <v>1254366.8897978317</v>
      </c>
      <c r="G565" s="48">
        <v>1083167.8202021683</v>
      </c>
      <c r="H565" s="62">
        <v>1365</v>
      </c>
      <c r="I565" s="14" t="s">
        <v>647</v>
      </c>
      <c r="J565" s="14" t="s">
        <v>647</v>
      </c>
      <c r="K565" s="14" t="s">
        <v>647</v>
      </c>
      <c r="L565" s="14" t="s">
        <v>647</v>
      </c>
      <c r="M565" s="14" t="s">
        <v>647</v>
      </c>
      <c r="N565" s="14" t="s">
        <v>647</v>
      </c>
      <c r="O565" s="14" t="s">
        <v>647</v>
      </c>
      <c r="P565" s="14" t="s">
        <v>647</v>
      </c>
    </row>
    <row r="566" spans="1:16" s="80" customFormat="1" ht="18.75">
      <c r="A566" s="22">
        <v>563</v>
      </c>
      <c r="B566" s="108" t="s">
        <v>641</v>
      </c>
      <c r="C566" s="40" t="s">
        <v>12</v>
      </c>
      <c r="D566" s="62">
        <v>23485</v>
      </c>
      <c r="E566" s="11">
        <v>20925743.14</v>
      </c>
      <c r="F566" s="48">
        <v>11229163.454531167</v>
      </c>
      <c r="G566" s="48">
        <v>9696579.685468834</v>
      </c>
      <c r="H566" s="62">
        <v>23485</v>
      </c>
      <c r="I566" s="14" t="s">
        <v>647</v>
      </c>
      <c r="J566" s="14" t="s">
        <v>647</v>
      </c>
      <c r="K566" s="14" t="s">
        <v>647</v>
      </c>
      <c r="L566" s="14" t="s">
        <v>647</v>
      </c>
      <c r="M566" s="14" t="s">
        <v>647</v>
      </c>
      <c r="N566" s="14" t="s">
        <v>647</v>
      </c>
      <c r="O566" s="14" t="s">
        <v>647</v>
      </c>
      <c r="P566" s="14" t="s">
        <v>647</v>
      </c>
    </row>
    <row r="567" spans="1:16" s="80" customFormat="1" ht="18.75">
      <c r="A567" s="22">
        <v>564</v>
      </c>
      <c r="B567" s="108" t="s">
        <v>642</v>
      </c>
      <c r="C567" s="40" t="s">
        <v>12</v>
      </c>
      <c r="D567" s="62">
        <v>13956.6</v>
      </c>
      <c r="E567" s="11">
        <v>18672249.54</v>
      </c>
      <c r="F567" s="48">
        <v>10019894.669721842</v>
      </c>
      <c r="G567" s="48">
        <v>8652354.870278157</v>
      </c>
      <c r="H567" s="62">
        <v>13956.6</v>
      </c>
      <c r="I567" s="14" t="s">
        <v>647</v>
      </c>
      <c r="J567" s="14" t="s">
        <v>647</v>
      </c>
      <c r="K567" s="14" t="s">
        <v>647</v>
      </c>
      <c r="L567" s="14" t="s">
        <v>647</v>
      </c>
      <c r="M567" s="14" t="s">
        <v>647</v>
      </c>
      <c r="N567" s="14" t="s">
        <v>647</v>
      </c>
      <c r="O567" s="14" t="s">
        <v>647</v>
      </c>
      <c r="P567" s="14" t="s">
        <v>647</v>
      </c>
    </row>
    <row r="568" spans="1:16" s="80" customFormat="1" ht="18.75">
      <c r="A568" s="22">
        <v>565</v>
      </c>
      <c r="B568" s="108" t="s">
        <v>643</v>
      </c>
      <c r="C568" s="40" t="s">
        <v>12</v>
      </c>
      <c r="D568" s="62">
        <v>9911.8</v>
      </c>
      <c r="E568" s="11">
        <v>11823684.5</v>
      </c>
      <c r="F568" s="48">
        <v>6344820.587590689</v>
      </c>
      <c r="G568" s="48">
        <v>5478863.912409311</v>
      </c>
      <c r="H568" s="62">
        <v>9911.8</v>
      </c>
      <c r="I568" s="14" t="s">
        <v>647</v>
      </c>
      <c r="J568" s="14" t="s">
        <v>647</v>
      </c>
      <c r="K568" s="14" t="s">
        <v>647</v>
      </c>
      <c r="L568" s="14" t="s">
        <v>647</v>
      </c>
      <c r="M568" s="14" t="s">
        <v>647</v>
      </c>
      <c r="N568" s="14" t="s">
        <v>647</v>
      </c>
      <c r="O568" s="14" t="s">
        <v>647</v>
      </c>
      <c r="P568" s="14" t="s">
        <v>647</v>
      </c>
    </row>
    <row r="569" spans="1:16" s="80" customFormat="1" ht="18.75">
      <c r="A569" s="22">
        <v>566</v>
      </c>
      <c r="B569" s="108" t="s">
        <v>644</v>
      </c>
      <c r="C569" s="40" t="s">
        <v>12</v>
      </c>
      <c r="D569" s="51">
        <v>4958</v>
      </c>
      <c r="E569" s="11">
        <v>5597756.52</v>
      </c>
      <c r="F569" s="48">
        <v>3003865.741885789</v>
      </c>
      <c r="G569" s="48">
        <v>2593890.7781142103</v>
      </c>
      <c r="H569" s="51">
        <v>4958</v>
      </c>
      <c r="I569" s="14" t="s">
        <v>647</v>
      </c>
      <c r="J569" s="14" t="s">
        <v>647</v>
      </c>
      <c r="K569" s="14" t="s">
        <v>647</v>
      </c>
      <c r="L569" s="14" t="s">
        <v>647</v>
      </c>
      <c r="M569" s="14" t="s">
        <v>647</v>
      </c>
      <c r="N569" s="14" t="s">
        <v>647</v>
      </c>
      <c r="O569" s="14" t="s">
        <v>647</v>
      </c>
      <c r="P569" s="14" t="s">
        <v>647</v>
      </c>
    </row>
    <row r="570" spans="1:16" s="80" customFormat="1" ht="18.75">
      <c r="A570" s="22">
        <v>567</v>
      </c>
      <c r="B570" s="108" t="s">
        <v>645</v>
      </c>
      <c r="C570" s="40" t="s">
        <v>12</v>
      </c>
      <c r="D570" s="51">
        <v>4922.3</v>
      </c>
      <c r="E570" s="11">
        <v>4925148.16</v>
      </c>
      <c r="F570" s="48">
        <v>2642930.9275380615</v>
      </c>
      <c r="G570" s="48">
        <v>2282217.2324619386</v>
      </c>
      <c r="H570" s="51">
        <v>4922.3</v>
      </c>
      <c r="I570" s="14" t="s">
        <v>647</v>
      </c>
      <c r="J570" s="14" t="s">
        <v>647</v>
      </c>
      <c r="K570" s="14" t="s">
        <v>647</v>
      </c>
      <c r="L570" s="14" t="s">
        <v>647</v>
      </c>
      <c r="M570" s="14" t="s">
        <v>647</v>
      </c>
      <c r="N570" s="14" t="s">
        <v>647</v>
      </c>
      <c r="O570" s="14" t="s">
        <v>647</v>
      </c>
      <c r="P570" s="14" t="s">
        <v>647</v>
      </c>
    </row>
    <row r="571" spans="1:16" s="80" customFormat="1" ht="18.75">
      <c r="A571" s="22">
        <v>568</v>
      </c>
      <c r="B571" s="108" t="s">
        <v>646</v>
      </c>
      <c r="C571" s="40" t="s">
        <v>12</v>
      </c>
      <c r="D571" s="51">
        <v>1223.43</v>
      </c>
      <c r="E571" s="11">
        <v>15236968.52</v>
      </c>
      <c r="F571" s="48">
        <v>8176455.618226892</v>
      </c>
      <c r="G571" s="48">
        <v>7060512.901773107</v>
      </c>
      <c r="H571" s="51">
        <v>1223.43</v>
      </c>
      <c r="I571" s="14" t="s">
        <v>647</v>
      </c>
      <c r="J571" s="14" t="s">
        <v>647</v>
      </c>
      <c r="K571" s="14" t="s">
        <v>647</v>
      </c>
      <c r="L571" s="14" t="s">
        <v>647</v>
      </c>
      <c r="M571" s="14" t="s">
        <v>647</v>
      </c>
      <c r="N571" s="14" t="s">
        <v>647</v>
      </c>
      <c r="O571" s="14" t="s">
        <v>647</v>
      </c>
      <c r="P571" s="14" t="s">
        <v>647</v>
      </c>
    </row>
    <row r="572" spans="1:16" s="80" customFormat="1" ht="18.75">
      <c r="A572" s="22">
        <v>569</v>
      </c>
      <c r="B572" s="93" t="s">
        <v>648</v>
      </c>
      <c r="C572" s="47" t="s">
        <v>12</v>
      </c>
      <c r="D572" s="47">
        <f>4697.55+1341</f>
        <v>6038.55</v>
      </c>
      <c r="E572" s="40">
        <v>3080508.65</v>
      </c>
      <c r="F572" s="40">
        <f>E572-G572</f>
        <v>1724128.0699999998</v>
      </c>
      <c r="G572" s="40">
        <v>1356380.58</v>
      </c>
      <c r="H572" s="47">
        <v>6038.55</v>
      </c>
      <c r="I572" s="14" t="s">
        <v>650</v>
      </c>
      <c r="J572" s="14" t="s">
        <v>650</v>
      </c>
      <c r="K572" s="14" t="s">
        <v>650</v>
      </c>
      <c r="L572" s="14" t="s">
        <v>650</v>
      </c>
      <c r="M572" s="14" t="s">
        <v>650</v>
      </c>
      <c r="N572" s="14" t="s">
        <v>650</v>
      </c>
      <c r="O572" s="14" t="s">
        <v>650</v>
      </c>
      <c r="P572" s="14" t="s">
        <v>650</v>
      </c>
    </row>
    <row r="573" spans="1:16" s="80" customFormat="1" ht="18.75">
      <c r="A573" s="22">
        <v>570</v>
      </c>
      <c r="B573" s="93" t="s">
        <v>649</v>
      </c>
      <c r="C573" s="47" t="s">
        <v>12</v>
      </c>
      <c r="D573" s="47">
        <v>2374.96</v>
      </c>
      <c r="E573" s="40">
        <v>1305947.23</v>
      </c>
      <c r="F573" s="40">
        <f>E573-G573</f>
        <v>332871.9199999999</v>
      </c>
      <c r="G573" s="40">
        <v>973075.31</v>
      </c>
      <c r="H573" s="47">
        <v>2374.96</v>
      </c>
      <c r="I573" s="14" t="s">
        <v>650</v>
      </c>
      <c r="J573" s="14" t="s">
        <v>650</v>
      </c>
      <c r="K573" s="14" t="s">
        <v>650</v>
      </c>
      <c r="L573" s="14" t="s">
        <v>650</v>
      </c>
      <c r="M573" s="14" t="s">
        <v>650</v>
      </c>
      <c r="N573" s="14" t="s">
        <v>650</v>
      </c>
      <c r="O573" s="14" t="s">
        <v>650</v>
      </c>
      <c r="P573" s="14" t="s">
        <v>650</v>
      </c>
    </row>
    <row r="574" spans="1:16" s="80" customFormat="1" ht="18.75">
      <c r="A574" s="22">
        <v>571</v>
      </c>
      <c r="B574" s="93" t="s">
        <v>651</v>
      </c>
      <c r="C574" s="47" t="s">
        <v>12</v>
      </c>
      <c r="D574" s="47">
        <v>8242</v>
      </c>
      <c r="E574" s="47">
        <v>5685265.74</v>
      </c>
      <c r="F574" s="40">
        <f>E574-G574</f>
        <v>3493247.7750000004</v>
      </c>
      <c r="G574" s="40">
        <v>2192017.965</v>
      </c>
      <c r="H574" s="47">
        <v>8242</v>
      </c>
      <c r="I574" s="14" t="s">
        <v>653</v>
      </c>
      <c r="J574" s="14" t="s">
        <v>653</v>
      </c>
      <c r="K574" s="14" t="s">
        <v>653</v>
      </c>
      <c r="L574" s="14" t="s">
        <v>653</v>
      </c>
      <c r="M574" s="14" t="s">
        <v>653</v>
      </c>
      <c r="N574" s="14" t="s">
        <v>653</v>
      </c>
      <c r="O574" s="14" t="s">
        <v>653</v>
      </c>
      <c r="P574" s="14" t="s">
        <v>653</v>
      </c>
    </row>
    <row r="575" spans="1:16" s="80" customFormat="1" ht="18.75">
      <c r="A575" s="22">
        <v>572</v>
      </c>
      <c r="B575" s="106" t="s">
        <v>652</v>
      </c>
      <c r="C575" s="47" t="s">
        <v>12</v>
      </c>
      <c r="D575" s="47">
        <v>1507</v>
      </c>
      <c r="E575" s="40">
        <v>2015374.84</v>
      </c>
      <c r="F575" s="40">
        <f>E575-G575</f>
        <v>652752.2250000003</v>
      </c>
      <c r="G575" s="40">
        <v>1362622.6149999998</v>
      </c>
      <c r="H575" s="47">
        <v>1507</v>
      </c>
      <c r="I575" s="14" t="s">
        <v>653</v>
      </c>
      <c r="J575" s="14" t="s">
        <v>653</v>
      </c>
      <c r="K575" s="14" t="s">
        <v>653</v>
      </c>
      <c r="L575" s="14" t="s">
        <v>653</v>
      </c>
      <c r="M575" s="14" t="s">
        <v>653</v>
      </c>
      <c r="N575" s="14" t="s">
        <v>653</v>
      </c>
      <c r="O575" s="14" t="s">
        <v>653</v>
      </c>
      <c r="P575" s="14" t="s">
        <v>653</v>
      </c>
    </row>
    <row r="576" spans="1:16" s="80" customFormat="1" ht="56.25">
      <c r="A576" s="22">
        <v>573</v>
      </c>
      <c r="B576" s="122" t="s">
        <v>654</v>
      </c>
      <c r="C576" s="47" t="s">
        <v>12</v>
      </c>
      <c r="D576" s="70">
        <v>1263</v>
      </c>
      <c r="E576" s="71">
        <v>978245.55</v>
      </c>
      <c r="F576" s="71">
        <f>E576*0.671997</f>
        <v>657378.07486335</v>
      </c>
      <c r="G576" s="71">
        <f>E576-F576</f>
        <v>320867.47513665</v>
      </c>
      <c r="H576" s="70">
        <v>1263</v>
      </c>
      <c r="I576" s="14" t="s">
        <v>679</v>
      </c>
      <c r="J576" s="14" t="s">
        <v>679</v>
      </c>
      <c r="K576" s="14" t="s">
        <v>679</v>
      </c>
      <c r="L576" s="14" t="s">
        <v>679</v>
      </c>
      <c r="M576" s="14" t="s">
        <v>679</v>
      </c>
      <c r="N576" s="14" t="s">
        <v>679</v>
      </c>
      <c r="O576" s="14" t="s">
        <v>679</v>
      </c>
      <c r="P576" s="14" t="s">
        <v>679</v>
      </c>
    </row>
    <row r="577" spans="1:16" s="80" customFormat="1" ht="56.25">
      <c r="A577" s="22">
        <v>574</v>
      </c>
      <c r="B577" s="122" t="s">
        <v>655</v>
      </c>
      <c r="C577" s="47" t="s">
        <v>12</v>
      </c>
      <c r="D577" s="70">
        <v>475</v>
      </c>
      <c r="E577" s="71">
        <v>408060.15</v>
      </c>
      <c r="F577" s="71">
        <f aca="true" t="shared" si="58" ref="F577:F599">E577*0.671997</f>
        <v>274215.19661955</v>
      </c>
      <c r="G577" s="71">
        <f aca="true" t="shared" si="59" ref="G577:G600">E577-F577</f>
        <v>133844.95338045002</v>
      </c>
      <c r="H577" s="70">
        <v>475</v>
      </c>
      <c r="I577" s="14" t="s">
        <v>679</v>
      </c>
      <c r="J577" s="14" t="s">
        <v>679</v>
      </c>
      <c r="K577" s="14" t="s">
        <v>679</v>
      </c>
      <c r="L577" s="14" t="s">
        <v>679</v>
      </c>
      <c r="M577" s="14" t="s">
        <v>679</v>
      </c>
      <c r="N577" s="14" t="s">
        <v>679</v>
      </c>
      <c r="O577" s="14" t="s">
        <v>679</v>
      </c>
      <c r="P577" s="14" t="s">
        <v>679</v>
      </c>
    </row>
    <row r="578" spans="1:16" s="80" customFormat="1" ht="56.25">
      <c r="A578" s="22">
        <v>575</v>
      </c>
      <c r="B578" s="122" t="s">
        <v>656</v>
      </c>
      <c r="C578" s="47" t="s">
        <v>12</v>
      </c>
      <c r="D578" s="70">
        <v>326</v>
      </c>
      <c r="E578" s="71">
        <v>287640.82</v>
      </c>
      <c r="F578" s="71">
        <f t="shared" si="58"/>
        <v>193293.76811754</v>
      </c>
      <c r="G578" s="71">
        <f t="shared" si="59"/>
        <v>94347.05188246001</v>
      </c>
      <c r="H578" s="70">
        <v>326</v>
      </c>
      <c r="I578" s="14" t="s">
        <v>679</v>
      </c>
      <c r="J578" s="14" t="s">
        <v>679</v>
      </c>
      <c r="K578" s="14" t="s">
        <v>679</v>
      </c>
      <c r="L578" s="14" t="s">
        <v>679</v>
      </c>
      <c r="M578" s="14" t="s">
        <v>679</v>
      </c>
      <c r="N578" s="14" t="s">
        <v>679</v>
      </c>
      <c r="O578" s="14" t="s">
        <v>679</v>
      </c>
      <c r="P578" s="14" t="s">
        <v>679</v>
      </c>
    </row>
    <row r="579" spans="1:16" s="80" customFormat="1" ht="56.25">
      <c r="A579" s="22">
        <v>576</v>
      </c>
      <c r="B579" s="122" t="s">
        <v>657</v>
      </c>
      <c r="C579" s="47" t="s">
        <v>12</v>
      </c>
      <c r="D579" s="70">
        <v>276</v>
      </c>
      <c r="E579" s="71">
        <v>248963.43</v>
      </c>
      <c r="F579" s="71">
        <f t="shared" si="58"/>
        <v>167302.67806970997</v>
      </c>
      <c r="G579" s="71">
        <f t="shared" si="59"/>
        <v>81660.75193029002</v>
      </c>
      <c r="H579" s="70">
        <v>276</v>
      </c>
      <c r="I579" s="14" t="s">
        <v>679</v>
      </c>
      <c r="J579" s="14" t="s">
        <v>679</v>
      </c>
      <c r="K579" s="14" t="s">
        <v>679</v>
      </c>
      <c r="L579" s="14" t="s">
        <v>679</v>
      </c>
      <c r="M579" s="14" t="s">
        <v>679</v>
      </c>
      <c r="N579" s="14" t="s">
        <v>679</v>
      </c>
      <c r="O579" s="14" t="s">
        <v>679</v>
      </c>
      <c r="P579" s="14" t="s">
        <v>679</v>
      </c>
    </row>
    <row r="580" spans="1:16" s="80" customFormat="1" ht="56.25">
      <c r="A580" s="22">
        <v>577</v>
      </c>
      <c r="B580" s="122" t="s">
        <v>658</v>
      </c>
      <c r="C580" s="47" t="s">
        <v>12</v>
      </c>
      <c r="D580" s="70">
        <v>216</v>
      </c>
      <c r="E580" s="71">
        <v>161535.33</v>
      </c>
      <c r="F580" s="71">
        <f t="shared" si="58"/>
        <v>108551.25715400999</v>
      </c>
      <c r="G580" s="71">
        <f t="shared" si="59"/>
        <v>52984.07284599</v>
      </c>
      <c r="H580" s="70">
        <v>216</v>
      </c>
      <c r="I580" s="14" t="s">
        <v>679</v>
      </c>
      <c r="J580" s="14" t="s">
        <v>679</v>
      </c>
      <c r="K580" s="14" t="s">
        <v>679</v>
      </c>
      <c r="L580" s="14" t="s">
        <v>679</v>
      </c>
      <c r="M580" s="14" t="s">
        <v>679</v>
      </c>
      <c r="N580" s="14" t="s">
        <v>679</v>
      </c>
      <c r="O580" s="14" t="s">
        <v>679</v>
      </c>
      <c r="P580" s="14" t="s">
        <v>679</v>
      </c>
    </row>
    <row r="581" spans="1:16" s="80" customFormat="1" ht="56.25">
      <c r="A581" s="22">
        <v>578</v>
      </c>
      <c r="B581" s="122" t="s">
        <v>659</v>
      </c>
      <c r="C581" s="47" t="s">
        <v>12</v>
      </c>
      <c r="D581" s="70">
        <v>6650</v>
      </c>
      <c r="E581" s="71">
        <v>5758920.62</v>
      </c>
      <c r="F581" s="71">
        <f t="shared" si="58"/>
        <v>3869977.3798781396</v>
      </c>
      <c r="G581" s="71">
        <f t="shared" si="59"/>
        <v>1888943.2401218605</v>
      </c>
      <c r="H581" s="70">
        <v>6650</v>
      </c>
      <c r="I581" s="14" t="s">
        <v>679</v>
      </c>
      <c r="J581" s="14" t="s">
        <v>679</v>
      </c>
      <c r="K581" s="14" t="s">
        <v>679</v>
      </c>
      <c r="L581" s="14" t="s">
        <v>679</v>
      </c>
      <c r="M581" s="14" t="s">
        <v>679</v>
      </c>
      <c r="N581" s="14" t="s">
        <v>679</v>
      </c>
      <c r="O581" s="14" t="s">
        <v>679</v>
      </c>
      <c r="P581" s="14" t="s">
        <v>679</v>
      </c>
    </row>
    <row r="582" spans="1:16" s="80" customFormat="1" ht="56.25">
      <c r="A582" s="22">
        <v>579</v>
      </c>
      <c r="B582" s="122" t="s">
        <v>660</v>
      </c>
      <c r="C582" s="47" t="s">
        <v>12</v>
      </c>
      <c r="D582" s="70">
        <v>952</v>
      </c>
      <c r="E582" s="71">
        <v>663934.86</v>
      </c>
      <c r="F582" s="71">
        <f t="shared" si="58"/>
        <v>446162.23411541997</v>
      </c>
      <c r="G582" s="71">
        <f t="shared" si="59"/>
        <v>217772.62588458002</v>
      </c>
      <c r="H582" s="70">
        <v>952</v>
      </c>
      <c r="I582" s="14" t="s">
        <v>679</v>
      </c>
      <c r="J582" s="14" t="s">
        <v>679</v>
      </c>
      <c r="K582" s="14" t="s">
        <v>679</v>
      </c>
      <c r="L582" s="14" t="s">
        <v>679</v>
      </c>
      <c r="M582" s="14" t="s">
        <v>679</v>
      </c>
      <c r="N582" s="14" t="s">
        <v>679</v>
      </c>
      <c r="O582" s="14" t="s">
        <v>679</v>
      </c>
      <c r="P582" s="14" t="s">
        <v>679</v>
      </c>
    </row>
    <row r="583" spans="1:16" s="80" customFormat="1" ht="56.25">
      <c r="A583" s="22">
        <v>580</v>
      </c>
      <c r="B583" s="122" t="s">
        <v>661</v>
      </c>
      <c r="C583" s="47" t="s">
        <v>12</v>
      </c>
      <c r="D583" s="72">
        <v>967.6</v>
      </c>
      <c r="E583" s="71">
        <v>746272.12</v>
      </c>
      <c r="F583" s="71">
        <f t="shared" si="58"/>
        <v>501492.62582364</v>
      </c>
      <c r="G583" s="71">
        <f t="shared" si="59"/>
        <v>244779.49417636002</v>
      </c>
      <c r="H583" s="72">
        <v>967.6</v>
      </c>
      <c r="I583" s="14" t="s">
        <v>679</v>
      </c>
      <c r="J583" s="14" t="s">
        <v>679</v>
      </c>
      <c r="K583" s="14" t="s">
        <v>679</v>
      </c>
      <c r="L583" s="14" t="s">
        <v>679</v>
      </c>
      <c r="M583" s="14" t="s">
        <v>679</v>
      </c>
      <c r="N583" s="14" t="s">
        <v>679</v>
      </c>
      <c r="O583" s="14" t="s">
        <v>679</v>
      </c>
      <c r="P583" s="14" t="s">
        <v>679</v>
      </c>
    </row>
    <row r="584" spans="1:16" s="80" customFormat="1" ht="56.25">
      <c r="A584" s="22">
        <v>581</v>
      </c>
      <c r="B584" s="122" t="s">
        <v>662</v>
      </c>
      <c r="C584" s="47" t="s">
        <v>12</v>
      </c>
      <c r="D584" s="70">
        <v>822</v>
      </c>
      <c r="E584" s="71">
        <v>568120.78</v>
      </c>
      <c r="F584" s="71">
        <f t="shared" si="58"/>
        <v>381775.45979766</v>
      </c>
      <c r="G584" s="71">
        <f t="shared" si="59"/>
        <v>186345.32020234002</v>
      </c>
      <c r="H584" s="70">
        <v>822</v>
      </c>
      <c r="I584" s="14" t="s">
        <v>679</v>
      </c>
      <c r="J584" s="14" t="s">
        <v>679</v>
      </c>
      <c r="K584" s="14" t="s">
        <v>679</v>
      </c>
      <c r="L584" s="14" t="s">
        <v>679</v>
      </c>
      <c r="M584" s="14" t="s">
        <v>679</v>
      </c>
      <c r="N584" s="14" t="s">
        <v>679</v>
      </c>
      <c r="O584" s="14" t="s">
        <v>679</v>
      </c>
      <c r="P584" s="14" t="s">
        <v>679</v>
      </c>
    </row>
    <row r="585" spans="1:16" s="80" customFormat="1" ht="56.25">
      <c r="A585" s="22">
        <v>582</v>
      </c>
      <c r="B585" s="122" t="s">
        <v>663</v>
      </c>
      <c r="C585" s="47" t="s">
        <v>12</v>
      </c>
      <c r="D585" s="70">
        <v>955</v>
      </c>
      <c r="E585" s="71">
        <v>686281.78</v>
      </c>
      <c r="F585" s="71">
        <f t="shared" si="58"/>
        <v>461179.29731466</v>
      </c>
      <c r="G585" s="71">
        <f t="shared" si="59"/>
        <v>225102.48268534004</v>
      </c>
      <c r="H585" s="70">
        <v>955</v>
      </c>
      <c r="I585" s="14" t="s">
        <v>679</v>
      </c>
      <c r="J585" s="14" t="s">
        <v>679</v>
      </c>
      <c r="K585" s="14" t="s">
        <v>679</v>
      </c>
      <c r="L585" s="14" t="s">
        <v>679</v>
      </c>
      <c r="M585" s="14" t="s">
        <v>679</v>
      </c>
      <c r="N585" s="14" t="s">
        <v>679</v>
      </c>
      <c r="O585" s="14" t="s">
        <v>679</v>
      </c>
      <c r="P585" s="14" t="s">
        <v>679</v>
      </c>
    </row>
    <row r="586" spans="1:16" s="80" customFormat="1" ht="56.25">
      <c r="A586" s="22">
        <v>583</v>
      </c>
      <c r="B586" s="122" t="s">
        <v>664</v>
      </c>
      <c r="C586" s="47" t="s">
        <v>12</v>
      </c>
      <c r="D586" s="70">
        <v>2305</v>
      </c>
      <c r="E586" s="71">
        <v>2050719.51</v>
      </c>
      <c r="F586" s="71">
        <f t="shared" si="58"/>
        <v>1378077.35856147</v>
      </c>
      <c r="G586" s="71">
        <f t="shared" si="59"/>
        <v>672642.1514385301</v>
      </c>
      <c r="H586" s="70">
        <v>2305</v>
      </c>
      <c r="I586" s="14" t="s">
        <v>679</v>
      </c>
      <c r="J586" s="14" t="s">
        <v>679</v>
      </c>
      <c r="K586" s="14" t="s">
        <v>679</v>
      </c>
      <c r="L586" s="14" t="s">
        <v>679</v>
      </c>
      <c r="M586" s="14" t="s">
        <v>679</v>
      </c>
      <c r="N586" s="14" t="s">
        <v>679</v>
      </c>
      <c r="O586" s="14" t="s">
        <v>679</v>
      </c>
      <c r="P586" s="14" t="s">
        <v>679</v>
      </c>
    </row>
    <row r="587" spans="1:16" s="80" customFormat="1" ht="56.25">
      <c r="A587" s="22">
        <v>584</v>
      </c>
      <c r="B587" s="122" t="s">
        <v>665</v>
      </c>
      <c r="C587" s="47" t="s">
        <v>12</v>
      </c>
      <c r="D587" s="70">
        <v>2275</v>
      </c>
      <c r="E587" s="71">
        <v>1641420.39</v>
      </c>
      <c r="F587" s="71">
        <f t="shared" si="58"/>
        <v>1103029.5778188298</v>
      </c>
      <c r="G587" s="71">
        <f t="shared" si="59"/>
        <v>538390.8121811701</v>
      </c>
      <c r="H587" s="70">
        <v>2275</v>
      </c>
      <c r="I587" s="14" t="s">
        <v>679</v>
      </c>
      <c r="J587" s="14" t="s">
        <v>679</v>
      </c>
      <c r="K587" s="14" t="s">
        <v>679</v>
      </c>
      <c r="L587" s="14" t="s">
        <v>679</v>
      </c>
      <c r="M587" s="14" t="s">
        <v>679</v>
      </c>
      <c r="N587" s="14" t="s">
        <v>679</v>
      </c>
      <c r="O587" s="14" t="s">
        <v>679</v>
      </c>
      <c r="P587" s="14" t="s">
        <v>679</v>
      </c>
    </row>
    <row r="588" spans="1:16" s="80" customFormat="1" ht="56.25">
      <c r="A588" s="22">
        <v>585</v>
      </c>
      <c r="B588" s="122" t="s">
        <v>666</v>
      </c>
      <c r="C588" s="47" t="s">
        <v>12</v>
      </c>
      <c r="D588" s="70">
        <v>644</v>
      </c>
      <c r="E588" s="71">
        <v>445876.3</v>
      </c>
      <c r="F588" s="71">
        <f t="shared" si="58"/>
        <v>299627.5359711</v>
      </c>
      <c r="G588" s="71">
        <f t="shared" si="59"/>
        <v>146248.7640289</v>
      </c>
      <c r="H588" s="70">
        <v>644</v>
      </c>
      <c r="I588" s="14" t="s">
        <v>679</v>
      </c>
      <c r="J588" s="14" t="s">
        <v>679</v>
      </c>
      <c r="K588" s="14" t="s">
        <v>679</v>
      </c>
      <c r="L588" s="14" t="s">
        <v>679</v>
      </c>
      <c r="M588" s="14" t="s">
        <v>679</v>
      </c>
      <c r="N588" s="14" t="s">
        <v>679</v>
      </c>
      <c r="O588" s="14" t="s">
        <v>679</v>
      </c>
      <c r="P588" s="14" t="s">
        <v>679</v>
      </c>
    </row>
    <row r="589" spans="1:16" s="80" customFormat="1" ht="56.25">
      <c r="A589" s="22">
        <v>586</v>
      </c>
      <c r="B589" s="122" t="s">
        <v>667</v>
      </c>
      <c r="C589" s="47" t="s">
        <v>12</v>
      </c>
      <c r="D589" s="70">
        <v>1320</v>
      </c>
      <c r="E589" s="71">
        <v>1141794.72</v>
      </c>
      <c r="F589" s="71">
        <f t="shared" si="58"/>
        <v>767282.62645584</v>
      </c>
      <c r="G589" s="71">
        <f t="shared" si="59"/>
        <v>374512.09354416</v>
      </c>
      <c r="H589" s="70">
        <v>1320</v>
      </c>
      <c r="I589" s="14" t="s">
        <v>679</v>
      </c>
      <c r="J589" s="14" t="s">
        <v>679</v>
      </c>
      <c r="K589" s="14" t="s">
        <v>679</v>
      </c>
      <c r="L589" s="14" t="s">
        <v>679</v>
      </c>
      <c r="M589" s="14" t="s">
        <v>679</v>
      </c>
      <c r="N589" s="14" t="s">
        <v>679</v>
      </c>
      <c r="O589" s="14" t="s">
        <v>679</v>
      </c>
      <c r="P589" s="14" t="s">
        <v>679</v>
      </c>
    </row>
    <row r="590" spans="1:16" s="80" customFormat="1" ht="37.5">
      <c r="A590" s="22">
        <v>587</v>
      </c>
      <c r="B590" s="122" t="s">
        <v>668</v>
      </c>
      <c r="C590" s="47" t="s">
        <v>12</v>
      </c>
      <c r="D590" s="70">
        <v>779</v>
      </c>
      <c r="E590" s="71">
        <v>557250.73</v>
      </c>
      <c r="F590" s="71">
        <f t="shared" si="58"/>
        <v>374470.81880780996</v>
      </c>
      <c r="G590" s="71">
        <f t="shared" si="59"/>
        <v>182779.91119219002</v>
      </c>
      <c r="H590" s="70">
        <v>779</v>
      </c>
      <c r="I590" s="14" t="s">
        <v>679</v>
      </c>
      <c r="J590" s="14" t="s">
        <v>679</v>
      </c>
      <c r="K590" s="14" t="s">
        <v>679</v>
      </c>
      <c r="L590" s="14" t="s">
        <v>679</v>
      </c>
      <c r="M590" s="14" t="s">
        <v>679</v>
      </c>
      <c r="N590" s="14" t="s">
        <v>679</v>
      </c>
      <c r="O590" s="14" t="s">
        <v>679</v>
      </c>
      <c r="P590" s="14" t="s">
        <v>679</v>
      </c>
    </row>
    <row r="591" spans="1:16" s="80" customFormat="1" ht="56.25">
      <c r="A591" s="22">
        <v>588</v>
      </c>
      <c r="B591" s="122" t="s">
        <v>669</v>
      </c>
      <c r="C591" s="47" t="s">
        <v>12</v>
      </c>
      <c r="D591" s="70">
        <v>2943</v>
      </c>
      <c r="E591" s="71">
        <v>1986865.37</v>
      </c>
      <c r="F591" s="71">
        <f t="shared" si="58"/>
        <v>1335167.56804389</v>
      </c>
      <c r="G591" s="71">
        <f t="shared" si="59"/>
        <v>651697.8019561102</v>
      </c>
      <c r="H591" s="70">
        <v>2943</v>
      </c>
      <c r="I591" s="14" t="s">
        <v>679</v>
      </c>
      <c r="J591" s="14" t="s">
        <v>679</v>
      </c>
      <c r="K591" s="14" t="s">
        <v>679</v>
      </c>
      <c r="L591" s="14" t="s">
        <v>679</v>
      </c>
      <c r="M591" s="14" t="s">
        <v>679</v>
      </c>
      <c r="N591" s="14" t="s">
        <v>679</v>
      </c>
      <c r="O591" s="14" t="s">
        <v>679</v>
      </c>
      <c r="P591" s="14" t="s">
        <v>679</v>
      </c>
    </row>
    <row r="592" spans="1:16" s="80" customFormat="1" ht="56.25">
      <c r="A592" s="22">
        <v>589</v>
      </c>
      <c r="B592" s="122" t="s">
        <v>670</v>
      </c>
      <c r="C592" s="47" t="s">
        <v>12</v>
      </c>
      <c r="D592" s="70">
        <v>332</v>
      </c>
      <c r="E592" s="71">
        <v>233642.6</v>
      </c>
      <c r="F592" s="71">
        <f t="shared" si="58"/>
        <v>157007.1262722</v>
      </c>
      <c r="G592" s="71">
        <f t="shared" si="59"/>
        <v>76635.47372780001</v>
      </c>
      <c r="H592" s="70">
        <v>332</v>
      </c>
      <c r="I592" s="14" t="s">
        <v>679</v>
      </c>
      <c r="J592" s="14" t="s">
        <v>679</v>
      </c>
      <c r="K592" s="14" t="s">
        <v>679</v>
      </c>
      <c r="L592" s="14" t="s">
        <v>679</v>
      </c>
      <c r="M592" s="14" t="s">
        <v>679</v>
      </c>
      <c r="N592" s="14" t="s">
        <v>679</v>
      </c>
      <c r="O592" s="14" t="s">
        <v>679</v>
      </c>
      <c r="P592" s="14" t="s">
        <v>679</v>
      </c>
    </row>
    <row r="593" spans="1:16" s="80" customFormat="1" ht="56.25">
      <c r="A593" s="22">
        <v>590</v>
      </c>
      <c r="B593" s="122" t="s">
        <v>671</v>
      </c>
      <c r="C593" s="47" t="s">
        <v>12</v>
      </c>
      <c r="D593" s="70">
        <v>2194</v>
      </c>
      <c r="E593" s="71">
        <v>1483531.31</v>
      </c>
      <c r="F593" s="71">
        <f t="shared" si="58"/>
        <v>996928.58972607</v>
      </c>
      <c r="G593" s="71">
        <f t="shared" si="59"/>
        <v>486602.7202739301</v>
      </c>
      <c r="H593" s="70">
        <v>2194</v>
      </c>
      <c r="I593" s="14" t="s">
        <v>679</v>
      </c>
      <c r="J593" s="14" t="s">
        <v>679</v>
      </c>
      <c r="K593" s="14" t="s">
        <v>679</v>
      </c>
      <c r="L593" s="14" t="s">
        <v>679</v>
      </c>
      <c r="M593" s="14" t="s">
        <v>679</v>
      </c>
      <c r="N593" s="14" t="s">
        <v>679</v>
      </c>
      <c r="O593" s="14" t="s">
        <v>679</v>
      </c>
      <c r="P593" s="14" t="s">
        <v>679</v>
      </c>
    </row>
    <row r="594" spans="1:16" s="80" customFormat="1" ht="56.25">
      <c r="A594" s="22">
        <v>591</v>
      </c>
      <c r="B594" s="122" t="s">
        <v>672</v>
      </c>
      <c r="C594" s="47" t="s">
        <v>12</v>
      </c>
      <c r="D594" s="70">
        <v>257</v>
      </c>
      <c r="E594" s="71">
        <v>229669.39</v>
      </c>
      <c r="F594" s="71">
        <f t="shared" si="58"/>
        <v>154337.14107183</v>
      </c>
      <c r="G594" s="71">
        <f t="shared" si="59"/>
        <v>75332.24892817001</v>
      </c>
      <c r="H594" s="70">
        <v>257</v>
      </c>
      <c r="I594" s="14" t="s">
        <v>679</v>
      </c>
      <c r="J594" s="14" t="s">
        <v>679</v>
      </c>
      <c r="K594" s="14" t="s">
        <v>679</v>
      </c>
      <c r="L594" s="14" t="s">
        <v>679</v>
      </c>
      <c r="M594" s="14" t="s">
        <v>679</v>
      </c>
      <c r="N594" s="14" t="s">
        <v>679</v>
      </c>
      <c r="O594" s="14" t="s">
        <v>679</v>
      </c>
      <c r="P594" s="14" t="s">
        <v>679</v>
      </c>
    </row>
    <row r="595" spans="1:16" s="80" customFormat="1" ht="56.25">
      <c r="A595" s="22">
        <v>592</v>
      </c>
      <c r="B595" s="122" t="s">
        <v>673</v>
      </c>
      <c r="C595" s="47" t="s">
        <v>12</v>
      </c>
      <c r="D595" s="70">
        <v>1408</v>
      </c>
      <c r="E595" s="71">
        <v>990181.2</v>
      </c>
      <c r="F595" s="71">
        <f t="shared" si="58"/>
        <v>665398.7958563999</v>
      </c>
      <c r="G595" s="71">
        <f t="shared" si="59"/>
        <v>324782.4041436</v>
      </c>
      <c r="H595" s="70">
        <v>1408</v>
      </c>
      <c r="I595" s="14" t="s">
        <v>679</v>
      </c>
      <c r="J595" s="14" t="s">
        <v>679</v>
      </c>
      <c r="K595" s="14" t="s">
        <v>679</v>
      </c>
      <c r="L595" s="14" t="s">
        <v>679</v>
      </c>
      <c r="M595" s="14" t="s">
        <v>679</v>
      </c>
      <c r="N595" s="14" t="s">
        <v>679</v>
      </c>
      <c r="O595" s="14" t="s">
        <v>679</v>
      </c>
      <c r="P595" s="14" t="s">
        <v>679</v>
      </c>
    </row>
    <row r="596" spans="1:16" s="80" customFormat="1" ht="75">
      <c r="A596" s="22">
        <v>593</v>
      </c>
      <c r="B596" s="122" t="s">
        <v>674</v>
      </c>
      <c r="C596" s="47" t="s">
        <v>12</v>
      </c>
      <c r="D596" s="70">
        <v>560</v>
      </c>
      <c r="E596" s="71">
        <v>480637.09</v>
      </c>
      <c r="F596" s="71">
        <f t="shared" si="58"/>
        <v>322986.68256873</v>
      </c>
      <c r="G596" s="71">
        <f t="shared" si="59"/>
        <v>157650.40743127005</v>
      </c>
      <c r="H596" s="70">
        <v>560</v>
      </c>
      <c r="I596" s="14" t="s">
        <v>679</v>
      </c>
      <c r="J596" s="14" t="s">
        <v>679</v>
      </c>
      <c r="K596" s="14" t="s">
        <v>679</v>
      </c>
      <c r="L596" s="14" t="s">
        <v>679</v>
      </c>
      <c r="M596" s="14" t="s">
        <v>679</v>
      </c>
      <c r="N596" s="14" t="s">
        <v>679</v>
      </c>
      <c r="O596" s="14" t="s">
        <v>679</v>
      </c>
      <c r="P596" s="14" t="s">
        <v>679</v>
      </c>
    </row>
    <row r="597" spans="1:16" s="80" customFormat="1" ht="37.5">
      <c r="A597" s="22">
        <v>594</v>
      </c>
      <c r="B597" s="122" t="s">
        <v>675</v>
      </c>
      <c r="C597" s="47" t="s">
        <v>12</v>
      </c>
      <c r="D597" s="70">
        <v>3946</v>
      </c>
      <c r="E597" s="71">
        <v>2802633.49</v>
      </c>
      <c r="F597" s="71">
        <f t="shared" si="58"/>
        <v>1883361.29737953</v>
      </c>
      <c r="G597" s="71">
        <f t="shared" si="59"/>
        <v>919272.1926204702</v>
      </c>
      <c r="H597" s="70">
        <v>3946</v>
      </c>
      <c r="I597" s="14" t="s">
        <v>679</v>
      </c>
      <c r="J597" s="14" t="s">
        <v>679</v>
      </c>
      <c r="K597" s="14" t="s">
        <v>679</v>
      </c>
      <c r="L597" s="14" t="s">
        <v>679</v>
      </c>
      <c r="M597" s="14" t="s">
        <v>679</v>
      </c>
      <c r="N597" s="14" t="s">
        <v>679</v>
      </c>
      <c r="O597" s="14" t="s">
        <v>679</v>
      </c>
      <c r="P597" s="14" t="s">
        <v>679</v>
      </c>
    </row>
    <row r="598" spans="1:16" s="80" customFormat="1" ht="37.5">
      <c r="A598" s="22">
        <v>595</v>
      </c>
      <c r="B598" s="122" t="s">
        <v>676</v>
      </c>
      <c r="C598" s="47" t="s">
        <v>12</v>
      </c>
      <c r="D598" s="70">
        <v>7918</v>
      </c>
      <c r="E598" s="71">
        <v>5524643.68</v>
      </c>
      <c r="F598" s="71">
        <f t="shared" si="58"/>
        <v>3712543.9790289598</v>
      </c>
      <c r="G598" s="71">
        <f t="shared" si="59"/>
        <v>1812099.70097104</v>
      </c>
      <c r="H598" s="70">
        <v>7918</v>
      </c>
      <c r="I598" s="14" t="s">
        <v>679</v>
      </c>
      <c r="J598" s="14" t="s">
        <v>679</v>
      </c>
      <c r="K598" s="14" t="s">
        <v>679</v>
      </c>
      <c r="L598" s="14" t="s">
        <v>679</v>
      </c>
      <c r="M598" s="14" t="s">
        <v>679</v>
      </c>
      <c r="N598" s="14" t="s">
        <v>679</v>
      </c>
      <c r="O598" s="14" t="s">
        <v>679</v>
      </c>
      <c r="P598" s="14" t="s">
        <v>679</v>
      </c>
    </row>
    <row r="599" spans="1:16" s="80" customFormat="1" ht="37.5">
      <c r="A599" s="22">
        <v>596</v>
      </c>
      <c r="B599" s="122" t="s">
        <v>677</v>
      </c>
      <c r="C599" s="47" t="s">
        <v>12</v>
      </c>
      <c r="D599" s="70">
        <v>15989</v>
      </c>
      <c r="E599" s="71">
        <v>9653483.55</v>
      </c>
      <c r="F599" s="71">
        <f t="shared" si="58"/>
        <v>6487111.98514935</v>
      </c>
      <c r="G599" s="71">
        <f t="shared" si="59"/>
        <v>3166371.5648506507</v>
      </c>
      <c r="H599" s="70">
        <v>15989</v>
      </c>
      <c r="I599" s="14" t="s">
        <v>679</v>
      </c>
      <c r="J599" s="14" t="s">
        <v>679</v>
      </c>
      <c r="K599" s="14" t="s">
        <v>679</v>
      </c>
      <c r="L599" s="14" t="s">
        <v>679</v>
      </c>
      <c r="M599" s="14" t="s">
        <v>679</v>
      </c>
      <c r="N599" s="14" t="s">
        <v>679</v>
      </c>
      <c r="O599" s="14" t="s">
        <v>679</v>
      </c>
      <c r="P599" s="14" t="s">
        <v>679</v>
      </c>
    </row>
    <row r="600" spans="1:16" s="80" customFormat="1" ht="37.5">
      <c r="A600" s="22">
        <v>597</v>
      </c>
      <c r="B600" s="122" t="s">
        <v>678</v>
      </c>
      <c r="C600" s="47" t="s">
        <v>12</v>
      </c>
      <c r="D600" s="70">
        <v>3009</v>
      </c>
      <c r="E600" s="71">
        <v>2224326.13</v>
      </c>
      <c r="F600" s="34">
        <v>701340.95</v>
      </c>
      <c r="G600" s="34">
        <f t="shared" si="59"/>
        <v>1522985.18</v>
      </c>
      <c r="H600" s="70">
        <v>3009</v>
      </c>
      <c r="I600" s="14" t="s">
        <v>679</v>
      </c>
      <c r="J600" s="14" t="s">
        <v>679</v>
      </c>
      <c r="K600" s="14" t="s">
        <v>679</v>
      </c>
      <c r="L600" s="14" t="s">
        <v>679</v>
      </c>
      <c r="M600" s="14" t="s">
        <v>679</v>
      </c>
      <c r="N600" s="14" t="s">
        <v>679</v>
      </c>
      <c r="O600" s="14" t="s">
        <v>679</v>
      </c>
      <c r="P600" s="14" t="s">
        <v>679</v>
      </c>
    </row>
    <row r="601" spans="1:16" s="80" customFormat="1" ht="56.25">
      <c r="A601" s="22">
        <v>598</v>
      </c>
      <c r="B601" s="98" t="s">
        <v>680</v>
      </c>
      <c r="C601" s="40" t="s">
        <v>12</v>
      </c>
      <c r="D601" s="40">
        <v>11208</v>
      </c>
      <c r="E601" s="40">
        <v>5755135.33</v>
      </c>
      <c r="F601" s="40">
        <v>3395529.84</v>
      </c>
      <c r="G601" s="40">
        <v>2359605.49</v>
      </c>
      <c r="H601" s="40">
        <v>11208</v>
      </c>
      <c r="I601" s="14" t="s">
        <v>693</v>
      </c>
      <c r="J601" s="14" t="s">
        <v>693</v>
      </c>
      <c r="K601" s="14" t="s">
        <v>693</v>
      </c>
      <c r="L601" s="14" t="s">
        <v>693</v>
      </c>
      <c r="M601" s="14" t="s">
        <v>693</v>
      </c>
      <c r="N601" s="14" t="s">
        <v>693</v>
      </c>
      <c r="O601" s="14" t="s">
        <v>693</v>
      </c>
      <c r="P601" s="14" t="s">
        <v>693</v>
      </c>
    </row>
    <row r="602" spans="1:16" s="80" customFormat="1" ht="56.25">
      <c r="A602" s="22">
        <v>599</v>
      </c>
      <c r="B602" s="98" t="s">
        <v>681</v>
      </c>
      <c r="C602" s="40" t="s">
        <v>12</v>
      </c>
      <c r="D602" s="40">
        <v>4997</v>
      </c>
      <c r="E602" s="40">
        <v>2595484.12</v>
      </c>
      <c r="F602" s="40">
        <v>1531335.6300000001</v>
      </c>
      <c r="G602" s="40">
        <v>1064148.49</v>
      </c>
      <c r="H602" s="40">
        <v>4997</v>
      </c>
      <c r="I602" s="14" t="s">
        <v>693</v>
      </c>
      <c r="J602" s="14" t="s">
        <v>693</v>
      </c>
      <c r="K602" s="14" t="s">
        <v>693</v>
      </c>
      <c r="L602" s="14" t="s">
        <v>693</v>
      </c>
      <c r="M602" s="14" t="s">
        <v>693</v>
      </c>
      <c r="N602" s="14" t="s">
        <v>693</v>
      </c>
      <c r="O602" s="14" t="s">
        <v>693</v>
      </c>
      <c r="P602" s="14" t="s">
        <v>693</v>
      </c>
    </row>
    <row r="603" spans="1:16" s="80" customFormat="1" ht="56.25">
      <c r="A603" s="22">
        <v>600</v>
      </c>
      <c r="B603" s="98" t="s">
        <v>682</v>
      </c>
      <c r="C603" s="40" t="s">
        <v>12</v>
      </c>
      <c r="D603" s="40">
        <v>2402</v>
      </c>
      <c r="E603" s="40">
        <v>1236605.67</v>
      </c>
      <c r="F603" s="40">
        <v>729597.3499999999</v>
      </c>
      <c r="G603" s="40">
        <v>507008.32</v>
      </c>
      <c r="H603" s="40">
        <v>2402</v>
      </c>
      <c r="I603" s="14" t="s">
        <v>693</v>
      </c>
      <c r="J603" s="14" t="s">
        <v>693</v>
      </c>
      <c r="K603" s="14" t="s">
        <v>693</v>
      </c>
      <c r="L603" s="14" t="s">
        <v>693</v>
      </c>
      <c r="M603" s="14" t="s">
        <v>693</v>
      </c>
      <c r="N603" s="14" t="s">
        <v>693</v>
      </c>
      <c r="O603" s="14" t="s">
        <v>693</v>
      </c>
      <c r="P603" s="14" t="s">
        <v>693</v>
      </c>
    </row>
    <row r="604" spans="1:16" s="80" customFormat="1" ht="37.5">
      <c r="A604" s="22">
        <v>601</v>
      </c>
      <c r="B604" s="98" t="s">
        <v>683</v>
      </c>
      <c r="C604" s="40" t="s">
        <v>12</v>
      </c>
      <c r="D604" s="40">
        <v>7155</v>
      </c>
      <c r="E604" s="40">
        <v>3751548.03</v>
      </c>
      <c r="F604" s="40">
        <v>2213413.34</v>
      </c>
      <c r="G604" s="40">
        <v>1538134.69</v>
      </c>
      <c r="H604" s="40">
        <v>7155</v>
      </c>
      <c r="I604" s="14" t="s">
        <v>693</v>
      </c>
      <c r="J604" s="14" t="s">
        <v>693</v>
      </c>
      <c r="K604" s="14" t="s">
        <v>693</v>
      </c>
      <c r="L604" s="14" t="s">
        <v>693</v>
      </c>
      <c r="M604" s="14" t="s">
        <v>693</v>
      </c>
      <c r="N604" s="14" t="s">
        <v>693</v>
      </c>
      <c r="O604" s="14" t="s">
        <v>693</v>
      </c>
      <c r="P604" s="14" t="s">
        <v>693</v>
      </c>
    </row>
    <row r="605" spans="1:16" s="80" customFormat="1" ht="56.25">
      <c r="A605" s="22">
        <v>602</v>
      </c>
      <c r="B605" s="98" t="s">
        <v>684</v>
      </c>
      <c r="C605" s="40" t="s">
        <v>12</v>
      </c>
      <c r="D605" s="40">
        <v>4755</v>
      </c>
      <c r="E605" s="40">
        <v>2493167.21</v>
      </c>
      <c r="F605" s="40">
        <v>1470968.65</v>
      </c>
      <c r="G605" s="40">
        <v>1022198.56</v>
      </c>
      <c r="H605" s="40">
        <v>4755</v>
      </c>
      <c r="I605" s="14" t="s">
        <v>693</v>
      </c>
      <c r="J605" s="14" t="s">
        <v>693</v>
      </c>
      <c r="K605" s="14" t="s">
        <v>693</v>
      </c>
      <c r="L605" s="14" t="s">
        <v>693</v>
      </c>
      <c r="M605" s="14" t="s">
        <v>693</v>
      </c>
      <c r="N605" s="14" t="s">
        <v>693</v>
      </c>
      <c r="O605" s="14" t="s">
        <v>693</v>
      </c>
      <c r="P605" s="14" t="s">
        <v>693</v>
      </c>
    </row>
    <row r="606" spans="1:16" s="80" customFormat="1" ht="56.25">
      <c r="A606" s="22">
        <v>603</v>
      </c>
      <c r="B606" s="98" t="s">
        <v>685</v>
      </c>
      <c r="C606" s="40" t="s">
        <v>12</v>
      </c>
      <c r="D606" s="40">
        <v>2762</v>
      </c>
      <c r="E606" s="40">
        <v>1448186.69</v>
      </c>
      <c r="F606" s="40">
        <v>854430.1499999999</v>
      </c>
      <c r="G606" s="40">
        <v>593756.54</v>
      </c>
      <c r="H606" s="40">
        <v>2762</v>
      </c>
      <c r="I606" s="14" t="s">
        <v>693</v>
      </c>
      <c r="J606" s="14" t="s">
        <v>693</v>
      </c>
      <c r="K606" s="14" t="s">
        <v>693</v>
      </c>
      <c r="L606" s="14" t="s">
        <v>693</v>
      </c>
      <c r="M606" s="14" t="s">
        <v>693</v>
      </c>
      <c r="N606" s="14" t="s">
        <v>693</v>
      </c>
      <c r="O606" s="14" t="s">
        <v>693</v>
      </c>
      <c r="P606" s="14" t="s">
        <v>693</v>
      </c>
    </row>
    <row r="607" spans="1:16" s="80" customFormat="1" ht="37.5">
      <c r="A607" s="22">
        <v>604</v>
      </c>
      <c r="B607" s="98" t="s">
        <v>686</v>
      </c>
      <c r="C607" s="40" t="s">
        <v>12</v>
      </c>
      <c r="D607" s="40">
        <v>2316</v>
      </c>
      <c r="E607" s="40">
        <v>1166309.86</v>
      </c>
      <c r="F607" s="40">
        <v>688122.8200000001</v>
      </c>
      <c r="G607" s="40">
        <v>478187.04</v>
      </c>
      <c r="H607" s="40">
        <v>2316</v>
      </c>
      <c r="I607" s="14" t="s">
        <v>693</v>
      </c>
      <c r="J607" s="14" t="s">
        <v>693</v>
      </c>
      <c r="K607" s="14" t="s">
        <v>693</v>
      </c>
      <c r="L607" s="14" t="s">
        <v>693</v>
      </c>
      <c r="M607" s="14" t="s">
        <v>693</v>
      </c>
      <c r="N607" s="14" t="s">
        <v>693</v>
      </c>
      <c r="O607" s="14" t="s">
        <v>693</v>
      </c>
      <c r="P607" s="14" t="s">
        <v>693</v>
      </c>
    </row>
    <row r="608" spans="1:16" s="80" customFormat="1" ht="56.25">
      <c r="A608" s="22">
        <v>605</v>
      </c>
      <c r="B608" s="98" t="s">
        <v>687</v>
      </c>
      <c r="C608" s="40" t="s">
        <v>12</v>
      </c>
      <c r="D608" s="40">
        <v>6805</v>
      </c>
      <c r="E608" s="40">
        <v>3721595.85</v>
      </c>
      <c r="F608" s="40">
        <v>2195741.55</v>
      </c>
      <c r="G608" s="40">
        <v>1525854.3</v>
      </c>
      <c r="H608" s="40">
        <v>6805</v>
      </c>
      <c r="I608" s="14" t="s">
        <v>693</v>
      </c>
      <c r="J608" s="14" t="s">
        <v>693</v>
      </c>
      <c r="K608" s="14" t="s">
        <v>693</v>
      </c>
      <c r="L608" s="14" t="s">
        <v>693</v>
      </c>
      <c r="M608" s="14" t="s">
        <v>693</v>
      </c>
      <c r="N608" s="14" t="s">
        <v>693</v>
      </c>
      <c r="O608" s="14" t="s">
        <v>693</v>
      </c>
      <c r="P608" s="14" t="s">
        <v>693</v>
      </c>
    </row>
    <row r="609" spans="1:16" s="80" customFormat="1" ht="37.5">
      <c r="A609" s="22">
        <v>606</v>
      </c>
      <c r="B609" s="98" t="s">
        <v>688</v>
      </c>
      <c r="C609" s="40" t="s">
        <v>12</v>
      </c>
      <c r="D609" s="40">
        <v>4592</v>
      </c>
      <c r="E609" s="40">
        <v>2873602.76</v>
      </c>
      <c r="F609" s="40">
        <v>1695425.63</v>
      </c>
      <c r="G609" s="40">
        <v>1178177.13</v>
      </c>
      <c r="H609" s="40">
        <v>4592</v>
      </c>
      <c r="I609" s="14" t="s">
        <v>693</v>
      </c>
      <c r="J609" s="14" t="s">
        <v>693</v>
      </c>
      <c r="K609" s="14" t="s">
        <v>693</v>
      </c>
      <c r="L609" s="14" t="s">
        <v>693</v>
      </c>
      <c r="M609" s="14" t="s">
        <v>693</v>
      </c>
      <c r="N609" s="14" t="s">
        <v>693</v>
      </c>
      <c r="O609" s="14" t="s">
        <v>693</v>
      </c>
      <c r="P609" s="14" t="s">
        <v>693</v>
      </c>
    </row>
    <row r="610" spans="1:16" s="80" customFormat="1" ht="37.5">
      <c r="A610" s="22">
        <v>607</v>
      </c>
      <c r="B610" s="98" t="s">
        <v>689</v>
      </c>
      <c r="C610" s="40" t="s">
        <v>12</v>
      </c>
      <c r="D610" s="40">
        <v>1751</v>
      </c>
      <c r="E610" s="40">
        <v>881782.64</v>
      </c>
      <c r="F610" s="40">
        <v>520251.76</v>
      </c>
      <c r="G610" s="40">
        <v>361530.88</v>
      </c>
      <c r="H610" s="40">
        <v>1751</v>
      </c>
      <c r="I610" s="14" t="s">
        <v>693</v>
      </c>
      <c r="J610" s="14" t="s">
        <v>693</v>
      </c>
      <c r="K610" s="14" t="s">
        <v>693</v>
      </c>
      <c r="L610" s="14" t="s">
        <v>693</v>
      </c>
      <c r="M610" s="14" t="s">
        <v>693</v>
      </c>
      <c r="N610" s="14" t="s">
        <v>693</v>
      </c>
      <c r="O610" s="14" t="s">
        <v>693</v>
      </c>
      <c r="P610" s="14" t="s">
        <v>693</v>
      </c>
    </row>
    <row r="611" spans="1:16" s="80" customFormat="1" ht="56.25">
      <c r="A611" s="22">
        <v>608</v>
      </c>
      <c r="B611" s="98" t="s">
        <v>690</v>
      </c>
      <c r="C611" s="40" t="s">
        <v>12</v>
      </c>
      <c r="D611" s="40">
        <v>5224</v>
      </c>
      <c r="E611" s="40">
        <v>2814325.25</v>
      </c>
      <c r="F611" s="40">
        <v>1660451.9</v>
      </c>
      <c r="G611" s="40">
        <v>1153873.35</v>
      </c>
      <c r="H611" s="40">
        <v>5224</v>
      </c>
      <c r="I611" s="14" t="s">
        <v>693</v>
      </c>
      <c r="J611" s="14" t="s">
        <v>693</v>
      </c>
      <c r="K611" s="14" t="s">
        <v>693</v>
      </c>
      <c r="L611" s="14" t="s">
        <v>693</v>
      </c>
      <c r="M611" s="14" t="s">
        <v>693</v>
      </c>
      <c r="N611" s="14" t="s">
        <v>693</v>
      </c>
      <c r="O611" s="14" t="s">
        <v>693</v>
      </c>
      <c r="P611" s="14" t="s">
        <v>693</v>
      </c>
    </row>
    <row r="612" spans="1:16" s="80" customFormat="1" ht="56.25">
      <c r="A612" s="22">
        <v>609</v>
      </c>
      <c r="B612" s="98" t="s">
        <v>691</v>
      </c>
      <c r="C612" s="40" t="s">
        <v>12</v>
      </c>
      <c r="D612" s="40">
        <v>2773</v>
      </c>
      <c r="E612" s="40">
        <v>1396449.63</v>
      </c>
      <c r="F612" s="40">
        <v>823905.2799999999</v>
      </c>
      <c r="G612" s="40">
        <v>572544.35</v>
      </c>
      <c r="H612" s="40">
        <v>2773</v>
      </c>
      <c r="I612" s="14" t="s">
        <v>693</v>
      </c>
      <c r="J612" s="14" t="s">
        <v>693</v>
      </c>
      <c r="K612" s="14" t="s">
        <v>693</v>
      </c>
      <c r="L612" s="14" t="s">
        <v>693</v>
      </c>
      <c r="M612" s="14" t="s">
        <v>693</v>
      </c>
      <c r="N612" s="14" t="s">
        <v>693</v>
      </c>
      <c r="O612" s="14" t="s">
        <v>693</v>
      </c>
      <c r="P612" s="14" t="s">
        <v>693</v>
      </c>
    </row>
    <row r="613" spans="1:16" s="80" customFormat="1" ht="56.25">
      <c r="A613" s="22">
        <v>610</v>
      </c>
      <c r="B613" s="98" t="s">
        <v>692</v>
      </c>
      <c r="C613" s="40" t="s">
        <v>12</v>
      </c>
      <c r="D613" s="40">
        <v>3740</v>
      </c>
      <c r="E613" s="40">
        <v>1973769.26</v>
      </c>
      <c r="F613" s="40">
        <f>1220826.1-37.7</f>
        <v>1220788.4000000001</v>
      </c>
      <c r="G613" s="40">
        <f>E613-F613</f>
        <v>752980.8599999999</v>
      </c>
      <c r="H613" s="40">
        <v>3740</v>
      </c>
      <c r="I613" s="14" t="s">
        <v>693</v>
      </c>
      <c r="J613" s="14" t="s">
        <v>693</v>
      </c>
      <c r="K613" s="14" t="s">
        <v>693</v>
      </c>
      <c r="L613" s="14" t="s">
        <v>693</v>
      </c>
      <c r="M613" s="14" t="s">
        <v>693</v>
      </c>
      <c r="N613" s="14" t="s">
        <v>693</v>
      </c>
      <c r="O613" s="14" t="s">
        <v>693</v>
      </c>
      <c r="P613" s="14" t="s">
        <v>693</v>
      </c>
    </row>
    <row r="614" spans="1:16" s="80" customFormat="1" ht="18.75">
      <c r="A614" s="22">
        <v>611</v>
      </c>
      <c r="B614" s="93" t="s">
        <v>694</v>
      </c>
      <c r="C614" s="47" t="s">
        <v>12</v>
      </c>
      <c r="D614" s="49">
        <v>20700</v>
      </c>
      <c r="E614" s="47">
        <v>10292632.84</v>
      </c>
      <c r="F614" s="40">
        <v>9778001.197999999</v>
      </c>
      <c r="G614" s="40">
        <v>514631.642</v>
      </c>
      <c r="H614" s="49">
        <v>20700</v>
      </c>
      <c r="I614" s="14" t="s">
        <v>741</v>
      </c>
      <c r="J614" s="14" t="s">
        <v>741</v>
      </c>
      <c r="K614" s="14" t="s">
        <v>741</v>
      </c>
      <c r="L614" s="14" t="s">
        <v>741</v>
      </c>
      <c r="M614" s="14" t="s">
        <v>741</v>
      </c>
      <c r="N614" s="14" t="s">
        <v>741</v>
      </c>
      <c r="O614" s="14" t="s">
        <v>741</v>
      </c>
      <c r="P614" s="14" t="s">
        <v>741</v>
      </c>
    </row>
    <row r="615" spans="1:16" s="80" customFormat="1" ht="18.75">
      <c r="A615" s="22">
        <v>612</v>
      </c>
      <c r="B615" s="93" t="s">
        <v>695</v>
      </c>
      <c r="C615" s="47" t="s">
        <v>12</v>
      </c>
      <c r="D615" s="49">
        <v>9612</v>
      </c>
      <c r="E615" s="47">
        <v>4779360.47</v>
      </c>
      <c r="F615" s="40">
        <v>4540392.4465</v>
      </c>
      <c r="G615" s="40">
        <v>238968.0235</v>
      </c>
      <c r="H615" s="49">
        <v>9612</v>
      </c>
      <c r="I615" s="14" t="s">
        <v>741</v>
      </c>
      <c r="J615" s="14" t="s">
        <v>741</v>
      </c>
      <c r="K615" s="14" t="s">
        <v>741</v>
      </c>
      <c r="L615" s="14" t="s">
        <v>741</v>
      </c>
      <c r="M615" s="14" t="s">
        <v>741</v>
      </c>
      <c r="N615" s="14" t="s">
        <v>741</v>
      </c>
      <c r="O615" s="14" t="s">
        <v>741</v>
      </c>
      <c r="P615" s="14" t="s">
        <v>741</v>
      </c>
    </row>
    <row r="616" spans="1:16" s="80" customFormat="1" ht="18.75">
      <c r="A616" s="22">
        <v>613</v>
      </c>
      <c r="B616" s="93" t="s">
        <v>696</v>
      </c>
      <c r="C616" s="47" t="s">
        <v>12</v>
      </c>
      <c r="D616" s="49">
        <v>3700</v>
      </c>
      <c r="E616" s="47">
        <v>1839746.46</v>
      </c>
      <c r="F616" s="40">
        <v>1747759.1369999999</v>
      </c>
      <c r="G616" s="40">
        <v>91987.323</v>
      </c>
      <c r="H616" s="49">
        <v>3700</v>
      </c>
      <c r="I616" s="14" t="s">
        <v>741</v>
      </c>
      <c r="J616" s="14" t="s">
        <v>741</v>
      </c>
      <c r="K616" s="14" t="s">
        <v>741</v>
      </c>
      <c r="L616" s="14" t="s">
        <v>741</v>
      </c>
      <c r="M616" s="14" t="s">
        <v>741</v>
      </c>
      <c r="N616" s="14" t="s">
        <v>741</v>
      </c>
      <c r="O616" s="14" t="s">
        <v>741</v>
      </c>
      <c r="P616" s="14" t="s">
        <v>741</v>
      </c>
    </row>
    <row r="617" spans="1:16" s="80" customFormat="1" ht="18.75">
      <c r="A617" s="22">
        <v>614</v>
      </c>
      <c r="B617" s="93" t="s">
        <v>697</v>
      </c>
      <c r="C617" s="47" t="s">
        <v>12</v>
      </c>
      <c r="D617" s="49">
        <v>3144</v>
      </c>
      <c r="E617" s="47">
        <v>1563287.33</v>
      </c>
      <c r="F617" s="40">
        <v>1485122.9635</v>
      </c>
      <c r="G617" s="40">
        <v>78164.3665</v>
      </c>
      <c r="H617" s="49">
        <v>3144</v>
      </c>
      <c r="I617" s="14" t="s">
        <v>741</v>
      </c>
      <c r="J617" s="14" t="s">
        <v>741</v>
      </c>
      <c r="K617" s="14" t="s">
        <v>741</v>
      </c>
      <c r="L617" s="14" t="s">
        <v>741</v>
      </c>
      <c r="M617" s="14" t="s">
        <v>741</v>
      </c>
      <c r="N617" s="14" t="s">
        <v>741</v>
      </c>
      <c r="O617" s="14" t="s">
        <v>741</v>
      </c>
      <c r="P617" s="14" t="s">
        <v>741</v>
      </c>
    </row>
    <row r="618" spans="1:16" s="80" customFormat="1" ht="37.5">
      <c r="A618" s="22">
        <v>615</v>
      </c>
      <c r="B618" s="93" t="s">
        <v>698</v>
      </c>
      <c r="C618" s="47" t="s">
        <v>12</v>
      </c>
      <c r="D618" s="49">
        <v>5250</v>
      </c>
      <c r="E618" s="47">
        <v>2610451.24</v>
      </c>
      <c r="F618" s="40">
        <v>2479928.6780000003</v>
      </c>
      <c r="G618" s="40">
        <v>130522.56200000002</v>
      </c>
      <c r="H618" s="49">
        <v>5250</v>
      </c>
      <c r="I618" s="14" t="s">
        <v>741</v>
      </c>
      <c r="J618" s="14" t="s">
        <v>741</v>
      </c>
      <c r="K618" s="14" t="s">
        <v>741</v>
      </c>
      <c r="L618" s="14" t="s">
        <v>741</v>
      </c>
      <c r="M618" s="14" t="s">
        <v>741</v>
      </c>
      <c r="N618" s="14" t="s">
        <v>741</v>
      </c>
      <c r="O618" s="14" t="s">
        <v>741</v>
      </c>
      <c r="P618" s="14" t="s">
        <v>741</v>
      </c>
    </row>
    <row r="619" spans="1:16" s="80" customFormat="1" ht="18.75">
      <c r="A619" s="22">
        <v>616</v>
      </c>
      <c r="B619" s="93" t="s">
        <v>699</v>
      </c>
      <c r="C619" s="47" t="s">
        <v>12</v>
      </c>
      <c r="D619" s="49">
        <v>7837</v>
      </c>
      <c r="E619" s="47">
        <v>3896781.07</v>
      </c>
      <c r="F619" s="40">
        <v>3701942.0164999994</v>
      </c>
      <c r="G619" s="40">
        <v>194839.0535</v>
      </c>
      <c r="H619" s="49">
        <v>7837</v>
      </c>
      <c r="I619" s="14" t="s">
        <v>741</v>
      </c>
      <c r="J619" s="14" t="s">
        <v>741</v>
      </c>
      <c r="K619" s="14" t="s">
        <v>741</v>
      </c>
      <c r="L619" s="14" t="s">
        <v>741</v>
      </c>
      <c r="M619" s="14" t="s">
        <v>741</v>
      </c>
      <c r="N619" s="14" t="s">
        <v>741</v>
      </c>
      <c r="O619" s="14" t="s">
        <v>741</v>
      </c>
      <c r="P619" s="14" t="s">
        <v>741</v>
      </c>
    </row>
    <row r="620" spans="1:16" s="80" customFormat="1" ht="18.75">
      <c r="A620" s="22">
        <v>617</v>
      </c>
      <c r="B620" s="93" t="s">
        <v>700</v>
      </c>
      <c r="C620" s="47" t="s">
        <v>12</v>
      </c>
      <c r="D620" s="49">
        <v>780</v>
      </c>
      <c r="E620" s="47">
        <v>387808.76</v>
      </c>
      <c r="F620" s="40">
        <v>368418.322</v>
      </c>
      <c r="G620" s="40">
        <v>19390.438000000002</v>
      </c>
      <c r="H620" s="49">
        <v>780</v>
      </c>
      <c r="I620" s="14" t="s">
        <v>741</v>
      </c>
      <c r="J620" s="14" t="s">
        <v>741</v>
      </c>
      <c r="K620" s="14" t="s">
        <v>741</v>
      </c>
      <c r="L620" s="14" t="s">
        <v>741</v>
      </c>
      <c r="M620" s="14" t="s">
        <v>741</v>
      </c>
      <c r="N620" s="14" t="s">
        <v>741</v>
      </c>
      <c r="O620" s="14" t="s">
        <v>741</v>
      </c>
      <c r="P620" s="14" t="s">
        <v>741</v>
      </c>
    </row>
    <row r="621" spans="1:16" s="80" customFormat="1" ht="18.75">
      <c r="A621" s="22">
        <v>618</v>
      </c>
      <c r="B621" s="93" t="s">
        <v>701</v>
      </c>
      <c r="C621" s="47" t="s">
        <v>12</v>
      </c>
      <c r="D621" s="49">
        <v>3598</v>
      </c>
      <c r="E621" s="47">
        <v>1789028.3</v>
      </c>
      <c r="F621" s="40">
        <v>1252319.81</v>
      </c>
      <c r="G621" s="40">
        <v>536708.49</v>
      </c>
      <c r="H621" s="49">
        <v>3598</v>
      </c>
      <c r="I621" s="14" t="s">
        <v>741</v>
      </c>
      <c r="J621" s="14" t="s">
        <v>741</v>
      </c>
      <c r="K621" s="14" t="s">
        <v>741</v>
      </c>
      <c r="L621" s="14" t="s">
        <v>741</v>
      </c>
      <c r="M621" s="14" t="s">
        <v>741</v>
      </c>
      <c r="N621" s="14" t="s">
        <v>741</v>
      </c>
      <c r="O621" s="14" t="s">
        <v>741</v>
      </c>
      <c r="P621" s="14" t="s">
        <v>741</v>
      </c>
    </row>
    <row r="622" spans="1:16" s="80" customFormat="1" ht="18.75">
      <c r="A622" s="22">
        <v>619</v>
      </c>
      <c r="B622" s="93" t="s">
        <v>702</v>
      </c>
      <c r="C622" s="47" t="s">
        <v>12</v>
      </c>
      <c r="D622" s="49">
        <v>4340</v>
      </c>
      <c r="E622" s="47">
        <v>2157971.22</v>
      </c>
      <c r="F622" s="40">
        <v>2050072.659</v>
      </c>
      <c r="G622" s="40">
        <v>107898.56100000002</v>
      </c>
      <c r="H622" s="49">
        <v>4340</v>
      </c>
      <c r="I622" s="14" t="s">
        <v>741</v>
      </c>
      <c r="J622" s="14" t="s">
        <v>741</v>
      </c>
      <c r="K622" s="14" t="s">
        <v>741</v>
      </c>
      <c r="L622" s="14" t="s">
        <v>741</v>
      </c>
      <c r="M622" s="14" t="s">
        <v>741</v>
      </c>
      <c r="N622" s="14" t="s">
        <v>741</v>
      </c>
      <c r="O622" s="14" t="s">
        <v>741</v>
      </c>
      <c r="P622" s="14" t="s">
        <v>741</v>
      </c>
    </row>
    <row r="623" spans="1:16" s="80" customFormat="1" ht="37.5">
      <c r="A623" s="22">
        <v>620</v>
      </c>
      <c r="B623" s="93" t="s">
        <v>703</v>
      </c>
      <c r="C623" s="47" t="s">
        <v>12</v>
      </c>
      <c r="D623" s="49">
        <v>5610</v>
      </c>
      <c r="E623" s="47">
        <v>2789451.75</v>
      </c>
      <c r="F623" s="40">
        <v>2649979.1625</v>
      </c>
      <c r="G623" s="40">
        <v>139472.5875</v>
      </c>
      <c r="H623" s="49">
        <v>5610</v>
      </c>
      <c r="I623" s="14" t="s">
        <v>741</v>
      </c>
      <c r="J623" s="14" t="s">
        <v>741</v>
      </c>
      <c r="K623" s="14" t="s">
        <v>741</v>
      </c>
      <c r="L623" s="14" t="s">
        <v>741</v>
      </c>
      <c r="M623" s="14" t="s">
        <v>741</v>
      </c>
      <c r="N623" s="14" t="s">
        <v>741</v>
      </c>
      <c r="O623" s="14" t="s">
        <v>741</v>
      </c>
      <c r="P623" s="14" t="s">
        <v>741</v>
      </c>
    </row>
    <row r="624" spans="1:16" s="80" customFormat="1" ht="37.5">
      <c r="A624" s="22">
        <v>621</v>
      </c>
      <c r="B624" s="93" t="s">
        <v>704</v>
      </c>
      <c r="C624" s="47" t="s">
        <v>12</v>
      </c>
      <c r="D624" s="49">
        <v>2860</v>
      </c>
      <c r="E624" s="47">
        <v>1422074.35</v>
      </c>
      <c r="F624" s="40">
        <v>1350970.6325</v>
      </c>
      <c r="G624" s="40">
        <v>71103.71750000001</v>
      </c>
      <c r="H624" s="49">
        <v>2860</v>
      </c>
      <c r="I624" s="14" t="s">
        <v>741</v>
      </c>
      <c r="J624" s="14" t="s">
        <v>741</v>
      </c>
      <c r="K624" s="14" t="s">
        <v>741</v>
      </c>
      <c r="L624" s="14" t="s">
        <v>741</v>
      </c>
      <c r="M624" s="14" t="s">
        <v>741</v>
      </c>
      <c r="N624" s="14" t="s">
        <v>741</v>
      </c>
      <c r="O624" s="14" t="s">
        <v>741</v>
      </c>
      <c r="P624" s="14" t="s">
        <v>741</v>
      </c>
    </row>
    <row r="625" spans="1:16" s="80" customFormat="1" ht="18.75">
      <c r="A625" s="22">
        <v>622</v>
      </c>
      <c r="B625" s="93" t="s">
        <v>705</v>
      </c>
      <c r="C625" s="47" t="s">
        <v>12</v>
      </c>
      <c r="D625" s="49">
        <v>9058</v>
      </c>
      <c r="E625" s="47">
        <v>4503893.02</v>
      </c>
      <c r="F625" s="40">
        <v>4278698.368999999</v>
      </c>
      <c r="G625" s="40">
        <v>225194.65099999998</v>
      </c>
      <c r="H625" s="49">
        <v>9058</v>
      </c>
      <c r="I625" s="14" t="s">
        <v>741</v>
      </c>
      <c r="J625" s="14" t="s">
        <v>741</v>
      </c>
      <c r="K625" s="14" t="s">
        <v>741</v>
      </c>
      <c r="L625" s="14" t="s">
        <v>741</v>
      </c>
      <c r="M625" s="14" t="s">
        <v>741</v>
      </c>
      <c r="N625" s="14" t="s">
        <v>741</v>
      </c>
      <c r="O625" s="14" t="s">
        <v>741</v>
      </c>
      <c r="P625" s="14" t="s">
        <v>741</v>
      </c>
    </row>
    <row r="626" spans="1:16" s="80" customFormat="1" ht="18.75">
      <c r="A626" s="22">
        <v>623</v>
      </c>
      <c r="B626" s="93" t="s">
        <v>706</v>
      </c>
      <c r="C626" s="47" t="s">
        <v>12</v>
      </c>
      <c r="D626" s="49">
        <v>8820</v>
      </c>
      <c r="E626" s="47">
        <v>4385557.28</v>
      </c>
      <c r="F626" s="40">
        <v>4166279.416</v>
      </c>
      <c r="G626" s="40">
        <v>219277.86400000003</v>
      </c>
      <c r="H626" s="49">
        <v>8820</v>
      </c>
      <c r="I626" s="14" t="s">
        <v>741</v>
      </c>
      <c r="J626" s="14" t="s">
        <v>741</v>
      </c>
      <c r="K626" s="14" t="s">
        <v>741</v>
      </c>
      <c r="L626" s="14" t="s">
        <v>741</v>
      </c>
      <c r="M626" s="14" t="s">
        <v>741</v>
      </c>
      <c r="N626" s="14" t="s">
        <v>741</v>
      </c>
      <c r="O626" s="14" t="s">
        <v>741</v>
      </c>
      <c r="P626" s="14" t="s">
        <v>741</v>
      </c>
    </row>
    <row r="627" spans="1:16" s="80" customFormat="1" ht="18.75">
      <c r="A627" s="22">
        <v>624</v>
      </c>
      <c r="B627" s="93" t="s">
        <v>707</v>
      </c>
      <c r="C627" s="47" t="s">
        <v>12</v>
      </c>
      <c r="D627" s="49">
        <v>7485</v>
      </c>
      <c r="E627" s="47">
        <v>3721756.33</v>
      </c>
      <c r="F627" s="40">
        <v>3535668.5135</v>
      </c>
      <c r="G627" s="40">
        <v>186087.81650000002</v>
      </c>
      <c r="H627" s="49">
        <v>7485</v>
      </c>
      <c r="I627" s="14" t="s">
        <v>741</v>
      </c>
      <c r="J627" s="14" t="s">
        <v>741</v>
      </c>
      <c r="K627" s="14" t="s">
        <v>741</v>
      </c>
      <c r="L627" s="14" t="s">
        <v>741</v>
      </c>
      <c r="M627" s="14" t="s">
        <v>741</v>
      </c>
      <c r="N627" s="14" t="s">
        <v>741</v>
      </c>
      <c r="O627" s="14" t="s">
        <v>741</v>
      </c>
      <c r="P627" s="14" t="s">
        <v>741</v>
      </c>
    </row>
    <row r="628" spans="1:16" s="80" customFormat="1" ht="18.75">
      <c r="A628" s="22">
        <v>625</v>
      </c>
      <c r="B628" s="93" t="s">
        <v>708</v>
      </c>
      <c r="C628" s="47" t="s">
        <v>12</v>
      </c>
      <c r="D628" s="49">
        <v>1332</v>
      </c>
      <c r="E628" s="47">
        <v>662309.17</v>
      </c>
      <c r="F628" s="40">
        <v>629193.7115</v>
      </c>
      <c r="G628" s="40">
        <v>33115.4585</v>
      </c>
      <c r="H628" s="49">
        <v>1332</v>
      </c>
      <c r="I628" s="14" t="s">
        <v>741</v>
      </c>
      <c r="J628" s="14" t="s">
        <v>741</v>
      </c>
      <c r="K628" s="14" t="s">
        <v>741</v>
      </c>
      <c r="L628" s="14" t="s">
        <v>741</v>
      </c>
      <c r="M628" s="14" t="s">
        <v>741</v>
      </c>
      <c r="N628" s="14" t="s">
        <v>741</v>
      </c>
      <c r="O628" s="14" t="s">
        <v>741</v>
      </c>
      <c r="P628" s="14" t="s">
        <v>741</v>
      </c>
    </row>
    <row r="629" spans="1:16" s="80" customFormat="1" ht="18.75">
      <c r="A629" s="22">
        <v>626</v>
      </c>
      <c r="B629" s="93" t="s">
        <v>709</v>
      </c>
      <c r="C629" s="47" t="s">
        <v>12</v>
      </c>
      <c r="D629" s="49">
        <v>1332</v>
      </c>
      <c r="E629" s="47">
        <v>662309.17</v>
      </c>
      <c r="F629" s="40">
        <v>629193.7115</v>
      </c>
      <c r="G629" s="40">
        <v>33115.4585</v>
      </c>
      <c r="H629" s="49">
        <v>1332</v>
      </c>
      <c r="I629" s="14" t="s">
        <v>741</v>
      </c>
      <c r="J629" s="14" t="s">
        <v>741</v>
      </c>
      <c r="K629" s="14" t="s">
        <v>741</v>
      </c>
      <c r="L629" s="14" t="s">
        <v>741</v>
      </c>
      <c r="M629" s="14" t="s">
        <v>741</v>
      </c>
      <c r="N629" s="14" t="s">
        <v>741</v>
      </c>
      <c r="O629" s="14" t="s">
        <v>741</v>
      </c>
      <c r="P629" s="14" t="s">
        <v>741</v>
      </c>
    </row>
    <row r="630" spans="1:16" s="80" customFormat="1" ht="18.75">
      <c r="A630" s="22">
        <v>627</v>
      </c>
      <c r="B630" s="93" t="s">
        <v>710</v>
      </c>
      <c r="C630" s="47" t="s">
        <v>12</v>
      </c>
      <c r="D630" s="49">
        <v>3411</v>
      </c>
      <c r="E630" s="47">
        <v>1696040.1</v>
      </c>
      <c r="F630" s="40">
        <v>1611238.095</v>
      </c>
      <c r="G630" s="40">
        <v>84802.005</v>
      </c>
      <c r="H630" s="49">
        <v>3411</v>
      </c>
      <c r="I630" s="14" t="s">
        <v>741</v>
      </c>
      <c r="J630" s="14" t="s">
        <v>741</v>
      </c>
      <c r="K630" s="14" t="s">
        <v>741</v>
      </c>
      <c r="L630" s="14" t="s">
        <v>741</v>
      </c>
      <c r="M630" s="14" t="s">
        <v>741</v>
      </c>
      <c r="N630" s="14" t="s">
        <v>741</v>
      </c>
      <c r="O630" s="14" t="s">
        <v>741</v>
      </c>
      <c r="P630" s="14" t="s">
        <v>741</v>
      </c>
    </row>
    <row r="631" spans="1:16" s="80" customFormat="1" ht="37.5">
      <c r="A631" s="22">
        <v>628</v>
      </c>
      <c r="B631" s="93" t="s">
        <v>711</v>
      </c>
      <c r="C631" s="47" t="s">
        <v>12</v>
      </c>
      <c r="D631" s="49">
        <v>7480</v>
      </c>
      <c r="E631" s="47">
        <v>3719270.05</v>
      </c>
      <c r="F631" s="40">
        <v>3533306.5475</v>
      </c>
      <c r="G631" s="40">
        <v>185963.5025</v>
      </c>
      <c r="H631" s="49">
        <v>7480</v>
      </c>
      <c r="I631" s="14" t="s">
        <v>741</v>
      </c>
      <c r="J631" s="14" t="s">
        <v>741</v>
      </c>
      <c r="K631" s="14" t="s">
        <v>741</v>
      </c>
      <c r="L631" s="14" t="s">
        <v>741</v>
      </c>
      <c r="M631" s="14" t="s">
        <v>741</v>
      </c>
      <c r="N631" s="14" t="s">
        <v>741</v>
      </c>
      <c r="O631" s="14" t="s">
        <v>741</v>
      </c>
      <c r="P631" s="14" t="s">
        <v>741</v>
      </c>
    </row>
    <row r="632" spans="1:16" s="80" customFormat="1" ht="18.75">
      <c r="A632" s="22">
        <v>629</v>
      </c>
      <c r="B632" s="93" t="s">
        <v>712</v>
      </c>
      <c r="C632" s="47" t="s">
        <v>12</v>
      </c>
      <c r="D632" s="49">
        <v>7630</v>
      </c>
      <c r="E632" s="47">
        <v>3793854.1</v>
      </c>
      <c r="F632" s="40">
        <v>3604161.395</v>
      </c>
      <c r="G632" s="40">
        <v>189692.70500000002</v>
      </c>
      <c r="H632" s="49">
        <v>7630</v>
      </c>
      <c r="I632" s="14" t="s">
        <v>741</v>
      </c>
      <c r="J632" s="14" t="s">
        <v>741</v>
      </c>
      <c r="K632" s="14" t="s">
        <v>741</v>
      </c>
      <c r="L632" s="14" t="s">
        <v>741</v>
      </c>
      <c r="M632" s="14" t="s">
        <v>741</v>
      </c>
      <c r="N632" s="14" t="s">
        <v>741</v>
      </c>
      <c r="O632" s="14" t="s">
        <v>741</v>
      </c>
      <c r="P632" s="14" t="s">
        <v>741</v>
      </c>
    </row>
    <row r="633" spans="1:16" s="80" customFormat="1" ht="18.75">
      <c r="A633" s="22">
        <v>630</v>
      </c>
      <c r="B633" s="93" t="s">
        <v>713</v>
      </c>
      <c r="C633" s="47" t="s">
        <v>12</v>
      </c>
      <c r="D633" s="49">
        <v>14204</v>
      </c>
      <c r="E633" s="47">
        <v>9156983.18</v>
      </c>
      <c r="F633" s="40">
        <v>8699134.021</v>
      </c>
      <c r="G633" s="40">
        <v>457849.159</v>
      </c>
      <c r="H633" s="49">
        <v>14204</v>
      </c>
      <c r="I633" s="14" t="s">
        <v>741</v>
      </c>
      <c r="J633" s="14" t="s">
        <v>741</v>
      </c>
      <c r="K633" s="14" t="s">
        <v>741</v>
      </c>
      <c r="L633" s="14" t="s">
        <v>741</v>
      </c>
      <c r="M633" s="14" t="s">
        <v>741</v>
      </c>
      <c r="N633" s="14" t="s">
        <v>741</v>
      </c>
      <c r="O633" s="14" t="s">
        <v>741</v>
      </c>
      <c r="P633" s="14" t="s">
        <v>741</v>
      </c>
    </row>
    <row r="634" spans="1:16" s="80" customFormat="1" ht="18.75">
      <c r="A634" s="22">
        <v>631</v>
      </c>
      <c r="B634" s="93" t="s">
        <v>714</v>
      </c>
      <c r="C634" s="47" t="s">
        <v>12</v>
      </c>
      <c r="D634" s="49">
        <v>1332</v>
      </c>
      <c r="E634" s="47">
        <v>662309.17</v>
      </c>
      <c r="F634" s="40">
        <v>629193.7115</v>
      </c>
      <c r="G634" s="40">
        <v>33115.4585</v>
      </c>
      <c r="H634" s="49">
        <v>1332</v>
      </c>
      <c r="I634" s="14" t="s">
        <v>741</v>
      </c>
      <c r="J634" s="14" t="s">
        <v>741</v>
      </c>
      <c r="K634" s="14" t="s">
        <v>741</v>
      </c>
      <c r="L634" s="14" t="s">
        <v>741</v>
      </c>
      <c r="M634" s="14" t="s">
        <v>741</v>
      </c>
      <c r="N634" s="14" t="s">
        <v>741</v>
      </c>
      <c r="O634" s="14" t="s">
        <v>741</v>
      </c>
      <c r="P634" s="14" t="s">
        <v>741</v>
      </c>
    </row>
    <row r="635" spans="1:16" s="80" customFormat="1" ht="18.75">
      <c r="A635" s="22">
        <v>632</v>
      </c>
      <c r="B635" s="93" t="s">
        <v>715</v>
      </c>
      <c r="C635" s="47" t="s">
        <v>12</v>
      </c>
      <c r="D635" s="49">
        <v>3250</v>
      </c>
      <c r="E635" s="47">
        <v>1615994.25</v>
      </c>
      <c r="F635" s="40">
        <v>1535194.5374999999</v>
      </c>
      <c r="G635" s="40">
        <v>80799.71250000001</v>
      </c>
      <c r="H635" s="49">
        <v>3250</v>
      </c>
      <c r="I635" s="14" t="s">
        <v>741</v>
      </c>
      <c r="J635" s="14" t="s">
        <v>741</v>
      </c>
      <c r="K635" s="14" t="s">
        <v>741</v>
      </c>
      <c r="L635" s="14" t="s">
        <v>741</v>
      </c>
      <c r="M635" s="14" t="s">
        <v>741</v>
      </c>
      <c r="N635" s="14" t="s">
        <v>741</v>
      </c>
      <c r="O635" s="14" t="s">
        <v>741</v>
      </c>
      <c r="P635" s="14" t="s">
        <v>741</v>
      </c>
    </row>
    <row r="636" spans="1:16" s="80" customFormat="1" ht="18.75">
      <c r="A636" s="22">
        <v>633</v>
      </c>
      <c r="B636" s="93" t="s">
        <v>716</v>
      </c>
      <c r="C636" s="47" t="s">
        <v>12</v>
      </c>
      <c r="D636" s="49">
        <v>2919</v>
      </c>
      <c r="E636" s="47">
        <v>1451410.36</v>
      </c>
      <c r="F636" s="40">
        <v>1378839.842</v>
      </c>
      <c r="G636" s="40">
        <v>72570.51800000001</v>
      </c>
      <c r="H636" s="49">
        <v>2919</v>
      </c>
      <c r="I636" s="14" t="s">
        <v>741</v>
      </c>
      <c r="J636" s="14" t="s">
        <v>741</v>
      </c>
      <c r="K636" s="14" t="s">
        <v>741</v>
      </c>
      <c r="L636" s="14" t="s">
        <v>741</v>
      </c>
      <c r="M636" s="14" t="s">
        <v>741</v>
      </c>
      <c r="N636" s="14" t="s">
        <v>741</v>
      </c>
      <c r="O636" s="14" t="s">
        <v>741</v>
      </c>
      <c r="P636" s="14" t="s">
        <v>741</v>
      </c>
    </row>
    <row r="637" spans="1:16" s="80" customFormat="1" ht="18.75">
      <c r="A637" s="22">
        <v>634</v>
      </c>
      <c r="B637" s="93" t="s">
        <v>717</v>
      </c>
      <c r="C637" s="47" t="s">
        <v>12</v>
      </c>
      <c r="D637" s="49">
        <v>12589</v>
      </c>
      <c r="E637" s="47">
        <v>7651775.61</v>
      </c>
      <c r="F637" s="40">
        <v>7269186.8295</v>
      </c>
      <c r="G637" s="40">
        <v>382588.78050000005</v>
      </c>
      <c r="H637" s="49">
        <v>12589</v>
      </c>
      <c r="I637" s="14" t="s">
        <v>741</v>
      </c>
      <c r="J637" s="14" t="s">
        <v>741</v>
      </c>
      <c r="K637" s="14" t="s">
        <v>741</v>
      </c>
      <c r="L637" s="14" t="s">
        <v>741</v>
      </c>
      <c r="M637" s="14" t="s">
        <v>741</v>
      </c>
      <c r="N637" s="14" t="s">
        <v>741</v>
      </c>
      <c r="O637" s="14" t="s">
        <v>741</v>
      </c>
      <c r="P637" s="14" t="s">
        <v>741</v>
      </c>
    </row>
    <row r="638" spans="1:16" s="80" customFormat="1" ht="18.75">
      <c r="A638" s="22">
        <v>635</v>
      </c>
      <c r="B638" s="93" t="s">
        <v>718</v>
      </c>
      <c r="C638" s="47" t="s">
        <v>12</v>
      </c>
      <c r="D638" s="49">
        <v>2699</v>
      </c>
      <c r="E638" s="47">
        <v>1342021.46</v>
      </c>
      <c r="F638" s="40">
        <v>1274920.3869999999</v>
      </c>
      <c r="G638" s="40">
        <v>67101.073</v>
      </c>
      <c r="H638" s="49">
        <v>2699</v>
      </c>
      <c r="I638" s="14" t="s">
        <v>741</v>
      </c>
      <c r="J638" s="14" t="s">
        <v>741</v>
      </c>
      <c r="K638" s="14" t="s">
        <v>741</v>
      </c>
      <c r="L638" s="14" t="s">
        <v>741</v>
      </c>
      <c r="M638" s="14" t="s">
        <v>741</v>
      </c>
      <c r="N638" s="14" t="s">
        <v>741</v>
      </c>
      <c r="O638" s="14" t="s">
        <v>741</v>
      </c>
      <c r="P638" s="14" t="s">
        <v>741</v>
      </c>
    </row>
    <row r="639" spans="1:16" s="80" customFormat="1" ht="18.75">
      <c r="A639" s="22">
        <v>636</v>
      </c>
      <c r="B639" s="93" t="s">
        <v>719</v>
      </c>
      <c r="C639" s="47" t="s">
        <v>12</v>
      </c>
      <c r="D639" s="49">
        <v>3185</v>
      </c>
      <c r="E639" s="47">
        <v>1583673.04</v>
      </c>
      <c r="F639" s="40">
        <v>1504489.388</v>
      </c>
      <c r="G639" s="40">
        <v>79183.652</v>
      </c>
      <c r="H639" s="49">
        <v>3185</v>
      </c>
      <c r="I639" s="14" t="s">
        <v>741</v>
      </c>
      <c r="J639" s="14" t="s">
        <v>741</v>
      </c>
      <c r="K639" s="14" t="s">
        <v>741</v>
      </c>
      <c r="L639" s="14" t="s">
        <v>741</v>
      </c>
      <c r="M639" s="14" t="s">
        <v>741</v>
      </c>
      <c r="N639" s="14" t="s">
        <v>741</v>
      </c>
      <c r="O639" s="14" t="s">
        <v>741</v>
      </c>
      <c r="P639" s="14" t="s">
        <v>741</v>
      </c>
    </row>
    <row r="640" spans="1:16" s="80" customFormat="1" ht="18.75">
      <c r="A640" s="22">
        <v>637</v>
      </c>
      <c r="B640" s="93" t="s">
        <v>720</v>
      </c>
      <c r="C640" s="47" t="s">
        <v>12</v>
      </c>
      <c r="D640" s="49">
        <v>17780</v>
      </c>
      <c r="E640" s="47">
        <v>10806940.6</v>
      </c>
      <c r="F640" s="40">
        <v>10266593.569999998</v>
      </c>
      <c r="G640" s="40">
        <v>540347.03</v>
      </c>
      <c r="H640" s="49">
        <v>17780</v>
      </c>
      <c r="I640" s="14" t="s">
        <v>741</v>
      </c>
      <c r="J640" s="14" t="s">
        <v>741</v>
      </c>
      <c r="K640" s="14" t="s">
        <v>741</v>
      </c>
      <c r="L640" s="14" t="s">
        <v>741</v>
      </c>
      <c r="M640" s="14" t="s">
        <v>741</v>
      </c>
      <c r="N640" s="14" t="s">
        <v>741</v>
      </c>
      <c r="O640" s="14" t="s">
        <v>741</v>
      </c>
      <c r="P640" s="14" t="s">
        <v>741</v>
      </c>
    </row>
    <row r="641" spans="1:16" s="80" customFormat="1" ht="18.75">
      <c r="A641" s="22">
        <v>638</v>
      </c>
      <c r="B641" s="93" t="s">
        <v>721</v>
      </c>
      <c r="C641" s="47" t="s">
        <v>12</v>
      </c>
      <c r="D641" s="49">
        <v>1020.5</v>
      </c>
      <c r="E641" s="47">
        <v>507421.46</v>
      </c>
      <c r="F641" s="40">
        <v>482050.387</v>
      </c>
      <c r="G641" s="40">
        <v>25371.073000000004</v>
      </c>
      <c r="H641" s="49">
        <v>1020.5</v>
      </c>
      <c r="I641" s="14" t="s">
        <v>741</v>
      </c>
      <c r="J641" s="14" t="s">
        <v>741</v>
      </c>
      <c r="K641" s="14" t="s">
        <v>741</v>
      </c>
      <c r="L641" s="14" t="s">
        <v>741</v>
      </c>
      <c r="M641" s="14" t="s">
        <v>741</v>
      </c>
      <c r="N641" s="14" t="s">
        <v>741</v>
      </c>
      <c r="O641" s="14" t="s">
        <v>741</v>
      </c>
      <c r="P641" s="14" t="s">
        <v>741</v>
      </c>
    </row>
    <row r="642" spans="1:16" s="80" customFormat="1" ht="18.75">
      <c r="A642" s="22">
        <v>639</v>
      </c>
      <c r="B642" s="93" t="s">
        <v>722</v>
      </c>
      <c r="C642" s="47" t="s">
        <v>12</v>
      </c>
      <c r="D642" s="49">
        <v>1650</v>
      </c>
      <c r="E642" s="47">
        <v>820427.43</v>
      </c>
      <c r="F642" s="40">
        <v>779406.0585</v>
      </c>
      <c r="G642" s="40">
        <v>41021.37150000001</v>
      </c>
      <c r="H642" s="49">
        <v>1650</v>
      </c>
      <c r="I642" s="14" t="s">
        <v>741</v>
      </c>
      <c r="J642" s="14" t="s">
        <v>741</v>
      </c>
      <c r="K642" s="14" t="s">
        <v>741</v>
      </c>
      <c r="L642" s="14" t="s">
        <v>741</v>
      </c>
      <c r="M642" s="14" t="s">
        <v>741</v>
      </c>
      <c r="N642" s="14" t="s">
        <v>741</v>
      </c>
      <c r="O642" s="14" t="s">
        <v>741</v>
      </c>
      <c r="P642" s="14" t="s">
        <v>741</v>
      </c>
    </row>
    <row r="643" spans="1:16" s="80" customFormat="1" ht="18.75">
      <c r="A643" s="22">
        <v>640</v>
      </c>
      <c r="B643" s="93" t="s">
        <v>723</v>
      </c>
      <c r="C643" s="47" t="s">
        <v>12</v>
      </c>
      <c r="D643" s="49">
        <v>14750</v>
      </c>
      <c r="E643" s="47">
        <v>7334123.57</v>
      </c>
      <c r="F643" s="40">
        <v>6967417.3915</v>
      </c>
      <c r="G643" s="40">
        <v>366706.17850000004</v>
      </c>
      <c r="H643" s="49">
        <v>14750</v>
      </c>
      <c r="I643" s="14" t="s">
        <v>741</v>
      </c>
      <c r="J643" s="14" t="s">
        <v>741</v>
      </c>
      <c r="K643" s="14" t="s">
        <v>741</v>
      </c>
      <c r="L643" s="14" t="s">
        <v>741</v>
      </c>
      <c r="M643" s="14" t="s">
        <v>741</v>
      </c>
      <c r="N643" s="14" t="s">
        <v>741</v>
      </c>
      <c r="O643" s="14" t="s">
        <v>741</v>
      </c>
      <c r="P643" s="14" t="s">
        <v>741</v>
      </c>
    </row>
    <row r="644" spans="1:16" s="80" customFormat="1" ht="18.75">
      <c r="A644" s="22">
        <v>641</v>
      </c>
      <c r="B644" s="93" t="s">
        <v>211</v>
      </c>
      <c r="C644" s="47" t="s">
        <v>12</v>
      </c>
      <c r="D644" s="49">
        <v>8295</v>
      </c>
      <c r="E644" s="47">
        <v>4124510.81</v>
      </c>
      <c r="F644" s="40">
        <v>3918285.2695</v>
      </c>
      <c r="G644" s="40">
        <v>206225.5405</v>
      </c>
      <c r="H644" s="49">
        <v>8295</v>
      </c>
      <c r="I644" s="14" t="s">
        <v>741</v>
      </c>
      <c r="J644" s="14" t="s">
        <v>741</v>
      </c>
      <c r="K644" s="14" t="s">
        <v>741</v>
      </c>
      <c r="L644" s="14" t="s">
        <v>741</v>
      </c>
      <c r="M644" s="14" t="s">
        <v>741</v>
      </c>
      <c r="N644" s="14" t="s">
        <v>741</v>
      </c>
      <c r="O644" s="14" t="s">
        <v>741</v>
      </c>
      <c r="P644" s="14" t="s">
        <v>741</v>
      </c>
    </row>
    <row r="645" spans="1:16" s="80" customFormat="1" ht="37.5">
      <c r="A645" s="22">
        <v>642</v>
      </c>
      <c r="B645" s="93" t="s">
        <v>724</v>
      </c>
      <c r="C645" s="47" t="s">
        <v>12</v>
      </c>
      <c r="D645" s="49">
        <v>9070</v>
      </c>
      <c r="E645" s="47">
        <v>4509863.56</v>
      </c>
      <c r="F645" s="40">
        <v>4284370.381999999</v>
      </c>
      <c r="G645" s="40">
        <v>225493.17799999999</v>
      </c>
      <c r="H645" s="49">
        <v>9070</v>
      </c>
      <c r="I645" s="14" t="s">
        <v>741</v>
      </c>
      <c r="J645" s="14" t="s">
        <v>741</v>
      </c>
      <c r="K645" s="14" t="s">
        <v>741</v>
      </c>
      <c r="L645" s="14" t="s">
        <v>741</v>
      </c>
      <c r="M645" s="14" t="s">
        <v>741</v>
      </c>
      <c r="N645" s="14" t="s">
        <v>741</v>
      </c>
      <c r="O645" s="14" t="s">
        <v>741</v>
      </c>
      <c r="P645" s="14" t="s">
        <v>741</v>
      </c>
    </row>
    <row r="646" spans="1:16" s="80" customFormat="1" ht="37.5">
      <c r="A646" s="22">
        <v>643</v>
      </c>
      <c r="B646" s="93" t="s">
        <v>725</v>
      </c>
      <c r="C646" s="47" t="s">
        <v>12</v>
      </c>
      <c r="D646" s="49">
        <v>6700</v>
      </c>
      <c r="E646" s="47">
        <v>4319332.81</v>
      </c>
      <c r="F646" s="40">
        <v>4103366.1694999994</v>
      </c>
      <c r="G646" s="40">
        <v>215966.64049999998</v>
      </c>
      <c r="H646" s="49">
        <v>6700</v>
      </c>
      <c r="I646" s="14" t="s">
        <v>741</v>
      </c>
      <c r="J646" s="14" t="s">
        <v>741</v>
      </c>
      <c r="K646" s="14" t="s">
        <v>741</v>
      </c>
      <c r="L646" s="14" t="s">
        <v>741</v>
      </c>
      <c r="M646" s="14" t="s">
        <v>741</v>
      </c>
      <c r="N646" s="14" t="s">
        <v>741</v>
      </c>
      <c r="O646" s="14" t="s">
        <v>741</v>
      </c>
      <c r="P646" s="14" t="s">
        <v>741</v>
      </c>
    </row>
    <row r="647" spans="1:16" s="80" customFormat="1" ht="18.75">
      <c r="A647" s="22">
        <v>644</v>
      </c>
      <c r="B647" s="93" t="s">
        <v>726</v>
      </c>
      <c r="C647" s="47" t="s">
        <v>12</v>
      </c>
      <c r="D647" s="49">
        <v>1680</v>
      </c>
      <c r="E647" s="47">
        <v>835343.64</v>
      </c>
      <c r="F647" s="40">
        <v>793576.458</v>
      </c>
      <c r="G647" s="40">
        <v>41767.182</v>
      </c>
      <c r="H647" s="49">
        <v>1680</v>
      </c>
      <c r="I647" s="14" t="s">
        <v>741</v>
      </c>
      <c r="J647" s="14" t="s">
        <v>741</v>
      </c>
      <c r="K647" s="14" t="s">
        <v>741</v>
      </c>
      <c r="L647" s="14" t="s">
        <v>741</v>
      </c>
      <c r="M647" s="14" t="s">
        <v>741</v>
      </c>
      <c r="N647" s="14" t="s">
        <v>741</v>
      </c>
      <c r="O647" s="14" t="s">
        <v>741</v>
      </c>
      <c r="P647" s="14" t="s">
        <v>741</v>
      </c>
    </row>
    <row r="648" spans="1:16" s="80" customFormat="1" ht="37.5">
      <c r="A648" s="22">
        <v>645</v>
      </c>
      <c r="B648" s="93" t="s">
        <v>727</v>
      </c>
      <c r="C648" s="47" t="s">
        <v>12</v>
      </c>
      <c r="D648" s="49">
        <v>5900</v>
      </c>
      <c r="E648" s="47">
        <v>2933649.72</v>
      </c>
      <c r="F648" s="40">
        <v>2786967.234</v>
      </c>
      <c r="G648" s="40">
        <v>146682.486</v>
      </c>
      <c r="H648" s="49">
        <v>5900</v>
      </c>
      <c r="I648" s="14" t="s">
        <v>741</v>
      </c>
      <c r="J648" s="14" t="s">
        <v>741</v>
      </c>
      <c r="K648" s="14" t="s">
        <v>741</v>
      </c>
      <c r="L648" s="14" t="s">
        <v>741</v>
      </c>
      <c r="M648" s="14" t="s">
        <v>741</v>
      </c>
      <c r="N648" s="14" t="s">
        <v>741</v>
      </c>
      <c r="O648" s="14" t="s">
        <v>741</v>
      </c>
      <c r="P648" s="14" t="s">
        <v>741</v>
      </c>
    </row>
    <row r="649" spans="1:16" s="80" customFormat="1" ht="18.75">
      <c r="A649" s="22">
        <v>646</v>
      </c>
      <c r="B649" s="93" t="s">
        <v>728</v>
      </c>
      <c r="C649" s="47" t="s">
        <v>12</v>
      </c>
      <c r="D649" s="49">
        <v>26600</v>
      </c>
      <c r="E649" s="47">
        <v>13226280.58</v>
      </c>
      <c r="F649" s="40">
        <v>12564966.550999999</v>
      </c>
      <c r="G649" s="40">
        <v>661314.0290000001</v>
      </c>
      <c r="H649" s="49">
        <v>26600</v>
      </c>
      <c r="I649" s="14" t="s">
        <v>741</v>
      </c>
      <c r="J649" s="14" t="s">
        <v>741</v>
      </c>
      <c r="K649" s="14" t="s">
        <v>741</v>
      </c>
      <c r="L649" s="14" t="s">
        <v>741</v>
      </c>
      <c r="M649" s="14" t="s">
        <v>741</v>
      </c>
      <c r="N649" s="14" t="s">
        <v>741</v>
      </c>
      <c r="O649" s="14" t="s">
        <v>741</v>
      </c>
      <c r="P649" s="14" t="s">
        <v>741</v>
      </c>
    </row>
    <row r="650" spans="1:16" s="80" customFormat="1" ht="37.5">
      <c r="A650" s="22">
        <v>647</v>
      </c>
      <c r="B650" s="93" t="s">
        <v>729</v>
      </c>
      <c r="C650" s="47" t="s">
        <v>12</v>
      </c>
      <c r="D650" s="49">
        <v>13200</v>
      </c>
      <c r="E650" s="47">
        <v>6451953.22</v>
      </c>
      <c r="F650" s="40">
        <v>6129355.558999999</v>
      </c>
      <c r="G650" s="40">
        <v>322597.661</v>
      </c>
      <c r="H650" s="49">
        <v>13200</v>
      </c>
      <c r="I650" s="14" t="s">
        <v>741</v>
      </c>
      <c r="J650" s="14" t="s">
        <v>741</v>
      </c>
      <c r="K650" s="14" t="s">
        <v>741</v>
      </c>
      <c r="L650" s="14" t="s">
        <v>741</v>
      </c>
      <c r="M650" s="14" t="s">
        <v>741</v>
      </c>
      <c r="N650" s="14" t="s">
        <v>741</v>
      </c>
      <c r="O650" s="14" t="s">
        <v>741</v>
      </c>
      <c r="P650" s="14" t="s">
        <v>741</v>
      </c>
    </row>
    <row r="651" spans="1:16" s="80" customFormat="1" ht="18.75">
      <c r="A651" s="22">
        <v>648</v>
      </c>
      <c r="B651" s="93" t="s">
        <v>730</v>
      </c>
      <c r="C651" s="47" t="s">
        <v>12</v>
      </c>
      <c r="D651" s="49">
        <v>14000</v>
      </c>
      <c r="E651" s="47">
        <v>6961200.54</v>
      </c>
      <c r="F651" s="40">
        <v>6613140.512999999</v>
      </c>
      <c r="G651" s="40">
        <v>348060.027</v>
      </c>
      <c r="H651" s="49">
        <v>14000</v>
      </c>
      <c r="I651" s="14" t="s">
        <v>741</v>
      </c>
      <c r="J651" s="14" t="s">
        <v>741</v>
      </c>
      <c r="K651" s="14" t="s">
        <v>741</v>
      </c>
      <c r="L651" s="14" t="s">
        <v>741</v>
      </c>
      <c r="M651" s="14" t="s">
        <v>741</v>
      </c>
      <c r="N651" s="14" t="s">
        <v>741</v>
      </c>
      <c r="O651" s="14" t="s">
        <v>741</v>
      </c>
      <c r="P651" s="14" t="s">
        <v>741</v>
      </c>
    </row>
    <row r="652" spans="1:16" s="80" customFormat="1" ht="18.75">
      <c r="A652" s="22">
        <v>649</v>
      </c>
      <c r="B652" s="93" t="s">
        <v>731</v>
      </c>
      <c r="C652" s="47" t="s">
        <v>12</v>
      </c>
      <c r="D652" s="49">
        <v>12000</v>
      </c>
      <c r="E652" s="47">
        <v>5966743.23</v>
      </c>
      <c r="F652" s="40">
        <v>5668406.0685</v>
      </c>
      <c r="G652" s="40">
        <v>298337.16150000005</v>
      </c>
      <c r="H652" s="49">
        <v>12000</v>
      </c>
      <c r="I652" s="14" t="s">
        <v>741</v>
      </c>
      <c r="J652" s="14" t="s">
        <v>741</v>
      </c>
      <c r="K652" s="14" t="s">
        <v>741</v>
      </c>
      <c r="L652" s="14" t="s">
        <v>741</v>
      </c>
      <c r="M652" s="14" t="s">
        <v>741</v>
      </c>
      <c r="N652" s="14" t="s">
        <v>741</v>
      </c>
      <c r="O652" s="14" t="s">
        <v>741</v>
      </c>
      <c r="P652" s="14" t="s">
        <v>741</v>
      </c>
    </row>
    <row r="653" spans="1:16" s="80" customFormat="1" ht="18.75">
      <c r="A653" s="22">
        <v>650</v>
      </c>
      <c r="B653" s="93" t="s">
        <v>732</v>
      </c>
      <c r="C653" s="47" t="s">
        <v>12</v>
      </c>
      <c r="D653" s="49">
        <v>4000</v>
      </c>
      <c r="E653" s="47">
        <v>1988914.39</v>
      </c>
      <c r="F653" s="40">
        <v>1889468.6704999998</v>
      </c>
      <c r="G653" s="40">
        <v>99445.7195</v>
      </c>
      <c r="H653" s="49">
        <v>4000</v>
      </c>
      <c r="I653" s="14" t="s">
        <v>741</v>
      </c>
      <c r="J653" s="14" t="s">
        <v>741</v>
      </c>
      <c r="K653" s="14" t="s">
        <v>741</v>
      </c>
      <c r="L653" s="14" t="s">
        <v>741</v>
      </c>
      <c r="M653" s="14" t="s">
        <v>741</v>
      </c>
      <c r="N653" s="14" t="s">
        <v>741</v>
      </c>
      <c r="O653" s="14" t="s">
        <v>741</v>
      </c>
      <c r="P653" s="14" t="s">
        <v>741</v>
      </c>
    </row>
    <row r="654" spans="1:16" s="80" customFormat="1" ht="37.5">
      <c r="A654" s="22">
        <v>651</v>
      </c>
      <c r="B654" s="93" t="s">
        <v>733</v>
      </c>
      <c r="C654" s="47" t="s">
        <v>12</v>
      </c>
      <c r="D654" s="49">
        <v>4900</v>
      </c>
      <c r="E654" s="47">
        <v>2436420.91</v>
      </c>
      <c r="F654" s="40">
        <v>2314599.8645</v>
      </c>
      <c r="G654" s="40">
        <v>121821.04550000001</v>
      </c>
      <c r="H654" s="49">
        <v>4900</v>
      </c>
      <c r="I654" s="14" t="s">
        <v>741</v>
      </c>
      <c r="J654" s="14" t="s">
        <v>741</v>
      </c>
      <c r="K654" s="14" t="s">
        <v>741</v>
      </c>
      <c r="L654" s="14" t="s">
        <v>741</v>
      </c>
      <c r="M654" s="14" t="s">
        <v>741</v>
      </c>
      <c r="N654" s="14" t="s">
        <v>741</v>
      </c>
      <c r="O654" s="14" t="s">
        <v>741</v>
      </c>
      <c r="P654" s="14" t="s">
        <v>741</v>
      </c>
    </row>
    <row r="655" spans="1:16" s="80" customFormat="1" ht="37.5">
      <c r="A655" s="22">
        <v>652</v>
      </c>
      <c r="B655" s="93" t="s">
        <v>734</v>
      </c>
      <c r="C655" s="47" t="s">
        <v>12</v>
      </c>
      <c r="D655" s="49">
        <v>2780</v>
      </c>
      <c r="E655" s="47">
        <v>1383735.54</v>
      </c>
      <c r="F655" s="40">
        <v>1314548.763</v>
      </c>
      <c r="G655" s="40">
        <v>69186.777</v>
      </c>
      <c r="H655" s="49">
        <v>2780</v>
      </c>
      <c r="I655" s="14" t="s">
        <v>741</v>
      </c>
      <c r="J655" s="14" t="s">
        <v>741</v>
      </c>
      <c r="K655" s="14" t="s">
        <v>741</v>
      </c>
      <c r="L655" s="14" t="s">
        <v>741</v>
      </c>
      <c r="M655" s="14" t="s">
        <v>741</v>
      </c>
      <c r="N655" s="14" t="s">
        <v>741</v>
      </c>
      <c r="O655" s="14" t="s">
        <v>741</v>
      </c>
      <c r="P655" s="14" t="s">
        <v>741</v>
      </c>
    </row>
    <row r="656" spans="1:16" s="80" customFormat="1" ht="37.5">
      <c r="A656" s="22">
        <v>653</v>
      </c>
      <c r="B656" s="93" t="s">
        <v>735</v>
      </c>
      <c r="C656" s="47" t="s">
        <v>12</v>
      </c>
      <c r="D656" s="49">
        <v>3850</v>
      </c>
      <c r="E656" s="47">
        <v>1914330.38</v>
      </c>
      <c r="F656" s="40">
        <v>1818613.8609999998</v>
      </c>
      <c r="G656" s="40">
        <v>95716.519</v>
      </c>
      <c r="H656" s="49">
        <v>3850</v>
      </c>
      <c r="I656" s="14" t="s">
        <v>741</v>
      </c>
      <c r="J656" s="14" t="s">
        <v>741</v>
      </c>
      <c r="K656" s="14" t="s">
        <v>741</v>
      </c>
      <c r="L656" s="14" t="s">
        <v>741</v>
      </c>
      <c r="M656" s="14" t="s">
        <v>741</v>
      </c>
      <c r="N656" s="14" t="s">
        <v>741</v>
      </c>
      <c r="O656" s="14" t="s">
        <v>741</v>
      </c>
      <c r="P656" s="14" t="s">
        <v>741</v>
      </c>
    </row>
    <row r="657" spans="1:16" s="80" customFormat="1" ht="18.75">
      <c r="A657" s="22">
        <v>654</v>
      </c>
      <c r="B657" s="93" t="s">
        <v>736</v>
      </c>
      <c r="C657" s="47" t="s">
        <v>12</v>
      </c>
      <c r="D657" s="49">
        <v>6570</v>
      </c>
      <c r="E657" s="47">
        <v>3266792.49</v>
      </c>
      <c r="F657" s="40">
        <v>3103452.8655</v>
      </c>
      <c r="G657" s="40">
        <v>163339.62450000003</v>
      </c>
      <c r="H657" s="49">
        <v>6570</v>
      </c>
      <c r="I657" s="14" t="s">
        <v>741</v>
      </c>
      <c r="J657" s="14" t="s">
        <v>741</v>
      </c>
      <c r="K657" s="14" t="s">
        <v>741</v>
      </c>
      <c r="L657" s="14" t="s">
        <v>741</v>
      </c>
      <c r="M657" s="14" t="s">
        <v>741</v>
      </c>
      <c r="N657" s="14" t="s">
        <v>741</v>
      </c>
      <c r="O657" s="14" t="s">
        <v>741</v>
      </c>
      <c r="P657" s="14" t="s">
        <v>741</v>
      </c>
    </row>
    <row r="658" spans="1:16" s="80" customFormat="1" ht="37.5">
      <c r="A658" s="22">
        <v>655</v>
      </c>
      <c r="B658" s="93" t="s">
        <v>737</v>
      </c>
      <c r="C658" s="47" t="s">
        <v>12</v>
      </c>
      <c r="D658" s="49">
        <v>1820</v>
      </c>
      <c r="E658" s="47">
        <v>904957.03</v>
      </c>
      <c r="F658" s="40">
        <v>859709.1785</v>
      </c>
      <c r="G658" s="40">
        <v>45247.851500000004</v>
      </c>
      <c r="H658" s="49">
        <v>1820</v>
      </c>
      <c r="I658" s="14" t="s">
        <v>741</v>
      </c>
      <c r="J658" s="14" t="s">
        <v>741</v>
      </c>
      <c r="K658" s="14" t="s">
        <v>741</v>
      </c>
      <c r="L658" s="14" t="s">
        <v>741</v>
      </c>
      <c r="M658" s="14" t="s">
        <v>741</v>
      </c>
      <c r="N658" s="14" t="s">
        <v>741</v>
      </c>
      <c r="O658" s="14" t="s">
        <v>741</v>
      </c>
      <c r="P658" s="14" t="s">
        <v>741</v>
      </c>
    </row>
    <row r="659" spans="1:16" s="80" customFormat="1" ht="37.5">
      <c r="A659" s="22">
        <v>656</v>
      </c>
      <c r="B659" s="93" t="s">
        <v>738</v>
      </c>
      <c r="C659" s="47" t="s">
        <v>12</v>
      </c>
      <c r="D659" s="49">
        <v>1980</v>
      </c>
      <c r="E659" s="47">
        <v>984512.43</v>
      </c>
      <c r="F659" s="40">
        <v>935286.8085</v>
      </c>
      <c r="G659" s="40">
        <v>49225.62150000001</v>
      </c>
      <c r="H659" s="49">
        <v>1980</v>
      </c>
      <c r="I659" s="14" t="s">
        <v>741</v>
      </c>
      <c r="J659" s="14" t="s">
        <v>741</v>
      </c>
      <c r="K659" s="14" t="s">
        <v>741</v>
      </c>
      <c r="L659" s="14" t="s">
        <v>741</v>
      </c>
      <c r="M659" s="14" t="s">
        <v>741</v>
      </c>
      <c r="N659" s="14" t="s">
        <v>741</v>
      </c>
      <c r="O659" s="14" t="s">
        <v>741</v>
      </c>
      <c r="P659" s="14" t="s">
        <v>741</v>
      </c>
    </row>
    <row r="660" spans="1:16" s="80" customFormat="1" ht="37.5">
      <c r="A660" s="22">
        <v>657</v>
      </c>
      <c r="B660" s="93" t="s">
        <v>739</v>
      </c>
      <c r="C660" s="47" t="s">
        <v>12</v>
      </c>
      <c r="D660" s="49">
        <v>11700</v>
      </c>
      <c r="E660" s="47">
        <v>7542714.73</v>
      </c>
      <c r="F660" s="40">
        <v>7165578.9935</v>
      </c>
      <c r="G660" s="40">
        <v>377135.73650000006</v>
      </c>
      <c r="H660" s="49">
        <v>11700</v>
      </c>
      <c r="I660" s="14" t="s">
        <v>741</v>
      </c>
      <c r="J660" s="14" t="s">
        <v>741</v>
      </c>
      <c r="K660" s="14" t="s">
        <v>741</v>
      </c>
      <c r="L660" s="14" t="s">
        <v>741</v>
      </c>
      <c r="M660" s="14" t="s">
        <v>741</v>
      </c>
      <c r="N660" s="14" t="s">
        <v>741</v>
      </c>
      <c r="O660" s="14" t="s">
        <v>741</v>
      </c>
      <c r="P660" s="14" t="s">
        <v>741</v>
      </c>
    </row>
    <row r="661" spans="1:16" s="80" customFormat="1" ht="18.75">
      <c r="A661" s="22">
        <v>658</v>
      </c>
      <c r="B661" s="93" t="s">
        <v>740</v>
      </c>
      <c r="C661" s="47" t="s">
        <v>12</v>
      </c>
      <c r="D661" s="49">
        <v>5641</v>
      </c>
      <c r="E661" s="47">
        <v>2804138.95</v>
      </c>
      <c r="F661" s="40">
        <v>2663932.0025</v>
      </c>
      <c r="G661" s="40">
        <v>140206.9475</v>
      </c>
      <c r="H661" s="49">
        <v>5641</v>
      </c>
      <c r="I661" s="14" t="s">
        <v>741</v>
      </c>
      <c r="J661" s="14" t="s">
        <v>741</v>
      </c>
      <c r="K661" s="14" t="s">
        <v>741</v>
      </c>
      <c r="L661" s="14" t="s">
        <v>741</v>
      </c>
      <c r="M661" s="14" t="s">
        <v>741</v>
      </c>
      <c r="N661" s="14" t="s">
        <v>741</v>
      </c>
      <c r="O661" s="14" t="s">
        <v>741</v>
      </c>
      <c r="P661" s="14" t="s">
        <v>741</v>
      </c>
    </row>
    <row r="662" spans="1:16" s="80" customFormat="1" ht="18.75">
      <c r="A662" s="22">
        <v>659</v>
      </c>
      <c r="B662" s="93" t="s">
        <v>742</v>
      </c>
      <c r="C662" s="47" t="s">
        <v>12</v>
      </c>
      <c r="D662" s="73">
        <v>2992.23</v>
      </c>
      <c r="E662" s="73">
        <v>2075350.72</v>
      </c>
      <c r="F662" s="40" t="e">
        <f>E662-G662</f>
        <v>#REF!</v>
      </c>
      <c r="G662" s="40" t="e">
        <f>#REF!/100*E662</f>
        <v>#REF!</v>
      </c>
      <c r="H662" s="73">
        <v>2992.23</v>
      </c>
      <c r="I662" s="14" t="s">
        <v>750</v>
      </c>
      <c r="J662" s="14" t="s">
        <v>750</v>
      </c>
      <c r="K662" s="14" t="s">
        <v>750</v>
      </c>
      <c r="L662" s="14" t="s">
        <v>750</v>
      </c>
      <c r="M662" s="14" t="s">
        <v>750</v>
      </c>
      <c r="N662" s="14" t="s">
        <v>750</v>
      </c>
      <c r="O662" s="14" t="s">
        <v>750</v>
      </c>
      <c r="P662" s="14" t="s">
        <v>750</v>
      </c>
    </row>
    <row r="663" spans="1:16" s="80" customFormat="1" ht="18.75">
      <c r="A663" s="22">
        <v>660</v>
      </c>
      <c r="B663" s="93" t="s">
        <v>743</v>
      </c>
      <c r="C663" s="47" t="s">
        <v>12</v>
      </c>
      <c r="D663" s="73">
        <v>1497</v>
      </c>
      <c r="E663" s="73">
        <v>1116288.17</v>
      </c>
      <c r="F663" s="40" t="e">
        <f aca="true" t="shared" si="60" ref="F663:F668">E663-G663</f>
        <v>#REF!</v>
      </c>
      <c r="G663" s="40" t="e">
        <f>#REF!/100*E663</f>
        <v>#REF!</v>
      </c>
      <c r="H663" s="73">
        <v>1497</v>
      </c>
      <c r="I663" s="14" t="s">
        <v>750</v>
      </c>
      <c r="J663" s="14" t="s">
        <v>750</v>
      </c>
      <c r="K663" s="14" t="s">
        <v>750</v>
      </c>
      <c r="L663" s="14" t="s">
        <v>750</v>
      </c>
      <c r="M663" s="14" t="s">
        <v>750</v>
      </c>
      <c r="N663" s="14" t="s">
        <v>750</v>
      </c>
      <c r="O663" s="14" t="s">
        <v>750</v>
      </c>
      <c r="P663" s="14" t="s">
        <v>750</v>
      </c>
    </row>
    <row r="664" spans="1:16" s="80" customFormat="1" ht="18.75">
      <c r="A664" s="22">
        <v>661</v>
      </c>
      <c r="B664" s="93" t="s">
        <v>744</v>
      </c>
      <c r="C664" s="47" t="s">
        <v>12</v>
      </c>
      <c r="D664" s="73">
        <v>4106.2</v>
      </c>
      <c r="E664" s="73">
        <v>2379129.94</v>
      </c>
      <c r="F664" s="40" t="e">
        <f t="shared" si="60"/>
        <v>#REF!</v>
      </c>
      <c r="G664" s="40" t="e">
        <f>#REF!/100*E664</f>
        <v>#REF!</v>
      </c>
      <c r="H664" s="73">
        <v>4106.2</v>
      </c>
      <c r="I664" s="14" t="s">
        <v>750</v>
      </c>
      <c r="J664" s="14" t="s">
        <v>750</v>
      </c>
      <c r="K664" s="14" t="s">
        <v>750</v>
      </c>
      <c r="L664" s="14" t="s">
        <v>750</v>
      </c>
      <c r="M664" s="14" t="s">
        <v>750</v>
      </c>
      <c r="N664" s="14" t="s">
        <v>750</v>
      </c>
      <c r="O664" s="14" t="s">
        <v>750</v>
      </c>
      <c r="P664" s="14" t="s">
        <v>750</v>
      </c>
    </row>
    <row r="665" spans="1:16" s="80" customFormat="1" ht="18.75">
      <c r="A665" s="22">
        <v>662</v>
      </c>
      <c r="B665" s="93" t="s">
        <v>745</v>
      </c>
      <c r="C665" s="47" t="s">
        <v>12</v>
      </c>
      <c r="D665" s="73">
        <v>7618.8</v>
      </c>
      <c r="E665" s="73">
        <v>5365578.5</v>
      </c>
      <c r="F665" s="40" t="e">
        <f t="shared" si="60"/>
        <v>#REF!</v>
      </c>
      <c r="G665" s="40" t="e">
        <f>#REF!/100*E665</f>
        <v>#REF!</v>
      </c>
      <c r="H665" s="73">
        <v>7618.8</v>
      </c>
      <c r="I665" s="14" t="s">
        <v>750</v>
      </c>
      <c r="J665" s="14" t="s">
        <v>750</v>
      </c>
      <c r="K665" s="14" t="s">
        <v>750</v>
      </c>
      <c r="L665" s="14" t="s">
        <v>750</v>
      </c>
      <c r="M665" s="14" t="s">
        <v>750</v>
      </c>
      <c r="N665" s="14" t="s">
        <v>750</v>
      </c>
      <c r="O665" s="14" t="s">
        <v>750</v>
      </c>
      <c r="P665" s="14" t="s">
        <v>750</v>
      </c>
    </row>
    <row r="666" spans="1:16" s="80" customFormat="1" ht="18.75">
      <c r="A666" s="22">
        <v>663</v>
      </c>
      <c r="B666" s="93" t="s">
        <v>746</v>
      </c>
      <c r="C666" s="47" t="s">
        <v>12</v>
      </c>
      <c r="D666" s="73">
        <v>2347.3</v>
      </c>
      <c r="E666" s="73">
        <v>1813018.1</v>
      </c>
      <c r="F666" s="40" t="e">
        <f t="shared" si="60"/>
        <v>#REF!</v>
      </c>
      <c r="G666" s="40" t="e">
        <f>#REF!/100*E666</f>
        <v>#REF!</v>
      </c>
      <c r="H666" s="73">
        <v>2347.3</v>
      </c>
      <c r="I666" s="14" t="s">
        <v>750</v>
      </c>
      <c r="J666" s="14" t="s">
        <v>750</v>
      </c>
      <c r="K666" s="14" t="s">
        <v>750</v>
      </c>
      <c r="L666" s="14" t="s">
        <v>750</v>
      </c>
      <c r="M666" s="14" t="s">
        <v>750</v>
      </c>
      <c r="N666" s="14" t="s">
        <v>750</v>
      </c>
      <c r="O666" s="14" t="s">
        <v>750</v>
      </c>
      <c r="P666" s="14" t="s">
        <v>750</v>
      </c>
    </row>
    <row r="667" spans="1:16" s="80" customFormat="1" ht="18.75">
      <c r="A667" s="22">
        <v>664</v>
      </c>
      <c r="B667" s="93" t="s">
        <v>747</v>
      </c>
      <c r="C667" s="47" t="s">
        <v>12</v>
      </c>
      <c r="D667" s="73">
        <v>2971.8</v>
      </c>
      <c r="E667" s="73">
        <v>2235762.31</v>
      </c>
      <c r="F667" s="40" t="e">
        <f t="shared" si="60"/>
        <v>#REF!</v>
      </c>
      <c r="G667" s="40" t="e">
        <f>#REF!/100*E667</f>
        <v>#REF!</v>
      </c>
      <c r="H667" s="73">
        <v>2971.8</v>
      </c>
      <c r="I667" s="14" t="s">
        <v>750</v>
      </c>
      <c r="J667" s="14" t="s">
        <v>750</v>
      </c>
      <c r="K667" s="14" t="s">
        <v>750</v>
      </c>
      <c r="L667" s="14" t="s">
        <v>750</v>
      </c>
      <c r="M667" s="14" t="s">
        <v>750</v>
      </c>
      <c r="N667" s="14" t="s">
        <v>750</v>
      </c>
      <c r="O667" s="14" t="s">
        <v>750</v>
      </c>
      <c r="P667" s="14" t="s">
        <v>750</v>
      </c>
    </row>
    <row r="668" spans="1:16" s="80" customFormat="1" ht="18.75">
      <c r="A668" s="22">
        <v>665</v>
      </c>
      <c r="B668" s="93" t="s">
        <v>748</v>
      </c>
      <c r="C668" s="47" t="s">
        <v>12</v>
      </c>
      <c r="D668" s="73">
        <v>6012.2</v>
      </c>
      <c r="E668" s="73">
        <v>4647423.39</v>
      </c>
      <c r="F668" s="40" t="e">
        <f t="shared" si="60"/>
        <v>#REF!</v>
      </c>
      <c r="G668" s="40" t="e">
        <f>#REF!/100*E668</f>
        <v>#REF!</v>
      </c>
      <c r="H668" s="73">
        <v>6012.2</v>
      </c>
      <c r="I668" s="14" t="s">
        <v>750</v>
      </c>
      <c r="J668" s="14" t="s">
        <v>750</v>
      </c>
      <c r="K668" s="14" t="s">
        <v>750</v>
      </c>
      <c r="L668" s="14" t="s">
        <v>750</v>
      </c>
      <c r="M668" s="14" t="s">
        <v>750</v>
      </c>
      <c r="N668" s="14" t="s">
        <v>750</v>
      </c>
      <c r="O668" s="14" t="s">
        <v>750</v>
      </c>
      <c r="P668" s="14" t="s">
        <v>750</v>
      </c>
    </row>
    <row r="669" spans="1:16" s="80" customFormat="1" ht="18.75">
      <c r="A669" s="22">
        <v>666</v>
      </c>
      <c r="B669" s="93" t="s">
        <v>749</v>
      </c>
      <c r="C669" s="47" t="s">
        <v>12</v>
      </c>
      <c r="D669" s="73">
        <v>4776</v>
      </c>
      <c r="E669" s="73">
        <v>3692604.69</v>
      </c>
      <c r="F669" s="40" t="e">
        <f>E669-G669</f>
        <v>#REF!</v>
      </c>
      <c r="G669" s="40" t="e">
        <f>#REF!/100*E669</f>
        <v>#REF!</v>
      </c>
      <c r="H669" s="73">
        <v>4776</v>
      </c>
      <c r="I669" s="14" t="s">
        <v>750</v>
      </c>
      <c r="J669" s="14" t="s">
        <v>750</v>
      </c>
      <c r="K669" s="14" t="s">
        <v>750</v>
      </c>
      <c r="L669" s="14" t="s">
        <v>750</v>
      </c>
      <c r="M669" s="14" t="s">
        <v>750</v>
      </c>
      <c r="N669" s="14" t="s">
        <v>750</v>
      </c>
      <c r="O669" s="14" t="s">
        <v>750</v>
      </c>
      <c r="P669" s="14" t="s">
        <v>750</v>
      </c>
    </row>
    <row r="670" spans="1:16" s="80" customFormat="1" ht="37.5">
      <c r="A670" s="22">
        <v>667</v>
      </c>
      <c r="B670" s="93" t="s">
        <v>751</v>
      </c>
      <c r="C670" s="47" t="s">
        <v>12</v>
      </c>
      <c r="D670" s="49">
        <v>3300</v>
      </c>
      <c r="E670" s="47">
        <v>2920699.24</v>
      </c>
      <c r="F670" s="40">
        <f>E670-G670</f>
        <v>2257700.5100000002</v>
      </c>
      <c r="G670" s="40">
        <f>ROUND(E670*0.227,2)</f>
        <v>662998.73</v>
      </c>
      <c r="H670" s="49">
        <v>3300</v>
      </c>
      <c r="I670" s="14" t="s">
        <v>755</v>
      </c>
      <c r="J670" s="14" t="s">
        <v>755</v>
      </c>
      <c r="K670" s="14" t="s">
        <v>755</v>
      </c>
      <c r="L670" s="14" t="s">
        <v>755</v>
      </c>
      <c r="M670" s="14" t="s">
        <v>755</v>
      </c>
      <c r="N670" s="14" t="s">
        <v>755</v>
      </c>
      <c r="O670" s="14" t="s">
        <v>755</v>
      </c>
      <c r="P670" s="14" t="s">
        <v>755</v>
      </c>
    </row>
    <row r="671" spans="1:16" s="80" customFormat="1" ht="18.75">
      <c r="A671" s="22">
        <v>668</v>
      </c>
      <c r="B671" s="93" t="s">
        <v>752</v>
      </c>
      <c r="C671" s="47" t="s">
        <v>12</v>
      </c>
      <c r="D671" s="49">
        <v>1070</v>
      </c>
      <c r="E671" s="47">
        <v>9581704.81</v>
      </c>
      <c r="F671" s="40">
        <f>E671-G671</f>
        <v>7406657.82</v>
      </c>
      <c r="G671" s="40">
        <f>ROUND(E671*0.227,2)</f>
        <v>2175046.99</v>
      </c>
      <c r="H671" s="49">
        <v>1070</v>
      </c>
      <c r="I671" s="14" t="s">
        <v>755</v>
      </c>
      <c r="J671" s="14" t="s">
        <v>755</v>
      </c>
      <c r="K671" s="14" t="s">
        <v>755</v>
      </c>
      <c r="L671" s="14" t="s">
        <v>755</v>
      </c>
      <c r="M671" s="14" t="s">
        <v>755</v>
      </c>
      <c r="N671" s="14" t="s">
        <v>755</v>
      </c>
      <c r="O671" s="14" t="s">
        <v>755</v>
      </c>
      <c r="P671" s="14" t="s">
        <v>755</v>
      </c>
    </row>
    <row r="672" spans="1:16" s="80" customFormat="1" ht="18.75">
      <c r="A672" s="22">
        <v>669</v>
      </c>
      <c r="B672" s="93" t="s">
        <v>753</v>
      </c>
      <c r="C672" s="47" t="s">
        <v>12</v>
      </c>
      <c r="D672" s="49">
        <v>4665</v>
      </c>
      <c r="E672" s="47">
        <v>3016813.22</v>
      </c>
      <c r="F672" s="40">
        <f>E672-G672</f>
        <v>2331996.62</v>
      </c>
      <c r="G672" s="40">
        <f>ROUND(E672*0.227,2)</f>
        <v>684816.6</v>
      </c>
      <c r="H672" s="49">
        <v>4665</v>
      </c>
      <c r="I672" s="14" t="s">
        <v>755</v>
      </c>
      <c r="J672" s="14" t="s">
        <v>755</v>
      </c>
      <c r="K672" s="14" t="s">
        <v>755</v>
      </c>
      <c r="L672" s="14" t="s">
        <v>755</v>
      </c>
      <c r="M672" s="14" t="s">
        <v>755</v>
      </c>
      <c r="N672" s="14" t="s">
        <v>755</v>
      </c>
      <c r="O672" s="14" t="s">
        <v>755</v>
      </c>
      <c r="P672" s="14" t="s">
        <v>755</v>
      </c>
    </row>
    <row r="673" spans="1:16" s="80" customFormat="1" ht="18.75">
      <c r="A673" s="22">
        <v>670</v>
      </c>
      <c r="B673" s="93" t="s">
        <v>754</v>
      </c>
      <c r="C673" s="47" t="s">
        <v>12</v>
      </c>
      <c r="D673" s="49">
        <v>5130</v>
      </c>
      <c r="E673" s="47">
        <v>4664126.47</v>
      </c>
      <c r="F673" s="40">
        <f>E673-G673</f>
        <v>3605369.76</v>
      </c>
      <c r="G673" s="40">
        <f>ROUND(E673*0.227,2)</f>
        <v>1058756.71</v>
      </c>
      <c r="H673" s="49">
        <v>5130</v>
      </c>
      <c r="I673" s="14" t="s">
        <v>755</v>
      </c>
      <c r="J673" s="14" t="s">
        <v>755</v>
      </c>
      <c r="K673" s="14" t="s">
        <v>755</v>
      </c>
      <c r="L673" s="14" t="s">
        <v>755</v>
      </c>
      <c r="M673" s="14" t="s">
        <v>755</v>
      </c>
      <c r="N673" s="14" t="s">
        <v>755</v>
      </c>
      <c r="O673" s="14" t="s">
        <v>755</v>
      </c>
      <c r="P673" s="14" t="s">
        <v>755</v>
      </c>
    </row>
    <row r="674" spans="1:16" s="80" customFormat="1" ht="18.75">
      <c r="A674" s="22">
        <v>671</v>
      </c>
      <c r="B674" s="93" t="s">
        <v>756</v>
      </c>
      <c r="C674" s="47" t="s">
        <v>12</v>
      </c>
      <c r="D674" s="47">
        <v>2834</v>
      </c>
      <c r="E674" s="47">
        <v>3287642.49</v>
      </c>
      <c r="F674" s="40">
        <v>917000</v>
      </c>
      <c r="G674" s="40">
        <v>2370642.49</v>
      </c>
      <c r="H674" s="47">
        <v>2834</v>
      </c>
      <c r="I674" s="14" t="s">
        <v>757</v>
      </c>
      <c r="J674" s="14" t="s">
        <v>757</v>
      </c>
      <c r="K674" s="14" t="s">
        <v>757</v>
      </c>
      <c r="L674" s="14" t="s">
        <v>757</v>
      </c>
      <c r="M674" s="14" t="s">
        <v>757</v>
      </c>
      <c r="N674" s="14" t="s">
        <v>757</v>
      </c>
      <c r="O674" s="14" t="s">
        <v>757</v>
      </c>
      <c r="P674" s="14" t="s">
        <v>757</v>
      </c>
    </row>
    <row r="675" spans="1:16" s="80" customFormat="1" ht="18.75">
      <c r="A675" s="22">
        <v>672</v>
      </c>
      <c r="B675" s="93" t="s">
        <v>758</v>
      </c>
      <c r="C675" s="47" t="s">
        <v>12</v>
      </c>
      <c r="D675" s="47">
        <v>4075</v>
      </c>
      <c r="E675" s="47">
        <v>4049733.5</v>
      </c>
      <c r="F675" s="40">
        <f>E675-G675</f>
        <v>1050503.56</v>
      </c>
      <c r="G675" s="40">
        <v>2999229.94</v>
      </c>
      <c r="H675" s="47">
        <v>4075</v>
      </c>
      <c r="I675" s="14" t="s">
        <v>761</v>
      </c>
      <c r="J675" s="14" t="s">
        <v>761</v>
      </c>
      <c r="K675" s="14" t="s">
        <v>761</v>
      </c>
      <c r="L675" s="14" t="s">
        <v>761</v>
      </c>
      <c r="M675" s="14" t="s">
        <v>761</v>
      </c>
      <c r="N675" s="14" t="s">
        <v>761</v>
      </c>
      <c r="O675" s="14" t="s">
        <v>761</v>
      </c>
      <c r="P675" s="14" t="s">
        <v>761</v>
      </c>
    </row>
    <row r="676" spans="1:16" s="80" customFormat="1" ht="18.75">
      <c r="A676" s="22">
        <v>673</v>
      </c>
      <c r="B676" s="93" t="s">
        <v>759</v>
      </c>
      <c r="C676" s="47" t="s">
        <v>12</v>
      </c>
      <c r="D676" s="47">
        <v>1220</v>
      </c>
      <c r="E676" s="47">
        <v>1324663.99</v>
      </c>
      <c r="F676" s="40">
        <f>E676-G676</f>
        <v>1258430.79</v>
      </c>
      <c r="G676" s="40">
        <f>ROUND(E676*0.05,2)</f>
        <v>66233.2</v>
      </c>
      <c r="H676" s="47">
        <v>1220</v>
      </c>
      <c r="I676" s="14" t="s">
        <v>761</v>
      </c>
      <c r="J676" s="14" t="s">
        <v>761</v>
      </c>
      <c r="K676" s="14" t="s">
        <v>761</v>
      </c>
      <c r="L676" s="14" t="s">
        <v>761</v>
      </c>
      <c r="M676" s="14" t="s">
        <v>761</v>
      </c>
      <c r="N676" s="14" t="s">
        <v>761</v>
      </c>
      <c r="O676" s="14" t="s">
        <v>761</v>
      </c>
      <c r="P676" s="14" t="s">
        <v>761</v>
      </c>
    </row>
    <row r="677" spans="1:16" s="80" customFormat="1" ht="18.75">
      <c r="A677" s="22">
        <v>674</v>
      </c>
      <c r="B677" s="93" t="s">
        <v>760</v>
      </c>
      <c r="C677" s="47" t="s">
        <v>12</v>
      </c>
      <c r="D677" s="47">
        <v>730</v>
      </c>
      <c r="E677" s="47">
        <v>534805.95</v>
      </c>
      <c r="F677" s="40">
        <f>E677-G677</f>
        <v>508065.64999999997</v>
      </c>
      <c r="G677" s="40">
        <f>ROUND(E677*0.05,2)</f>
        <v>26740.3</v>
      </c>
      <c r="H677" s="47">
        <v>730</v>
      </c>
      <c r="I677" s="14" t="s">
        <v>761</v>
      </c>
      <c r="J677" s="14" t="s">
        <v>761</v>
      </c>
      <c r="K677" s="14" t="s">
        <v>761</v>
      </c>
      <c r="L677" s="14" t="s">
        <v>761</v>
      </c>
      <c r="M677" s="14" t="s">
        <v>761</v>
      </c>
      <c r="N677" s="14" t="s">
        <v>761</v>
      </c>
      <c r="O677" s="14" t="s">
        <v>761</v>
      </c>
      <c r="P677" s="14" t="s">
        <v>761</v>
      </c>
    </row>
    <row r="678" spans="1:16" s="80" customFormat="1" ht="37.5">
      <c r="A678" s="22">
        <v>675</v>
      </c>
      <c r="B678" s="93" t="s">
        <v>762</v>
      </c>
      <c r="C678" s="47" t="s">
        <v>12</v>
      </c>
      <c r="D678" s="47">
        <v>10132</v>
      </c>
      <c r="E678" s="47">
        <v>6700406.66</v>
      </c>
      <c r="F678" s="40">
        <f>E678-G678</f>
        <v>4777389.95</v>
      </c>
      <c r="G678" s="40">
        <f>ROUND(E678*0.287,2)</f>
        <v>1923016.71</v>
      </c>
      <c r="H678" s="47">
        <v>10132</v>
      </c>
      <c r="I678" s="14" t="s">
        <v>769</v>
      </c>
      <c r="J678" s="14" t="s">
        <v>769</v>
      </c>
      <c r="K678" s="14" t="s">
        <v>769</v>
      </c>
      <c r="L678" s="14" t="s">
        <v>769</v>
      </c>
      <c r="M678" s="14" t="s">
        <v>769</v>
      </c>
      <c r="N678" s="14" t="s">
        <v>769</v>
      </c>
      <c r="O678" s="14" t="s">
        <v>769</v>
      </c>
      <c r="P678" s="14" t="s">
        <v>769</v>
      </c>
    </row>
    <row r="679" spans="1:16" s="80" customFormat="1" ht="37.5">
      <c r="A679" s="22">
        <v>676</v>
      </c>
      <c r="B679" s="93" t="s">
        <v>763</v>
      </c>
      <c r="C679" s="47" t="s">
        <v>12</v>
      </c>
      <c r="D679" s="47">
        <v>4693</v>
      </c>
      <c r="E679" s="47">
        <v>2571279.01</v>
      </c>
      <c r="F679" s="40">
        <f aca="true" t="shared" si="61" ref="F679:F684">E679-G679</f>
        <v>1833321.9299999997</v>
      </c>
      <c r="G679" s="40">
        <f aca="true" t="shared" si="62" ref="G679:G684">ROUND(E679*0.287,2)</f>
        <v>737957.08</v>
      </c>
      <c r="H679" s="47">
        <v>4693</v>
      </c>
      <c r="I679" s="14" t="s">
        <v>769</v>
      </c>
      <c r="J679" s="14" t="s">
        <v>769</v>
      </c>
      <c r="K679" s="14" t="s">
        <v>769</v>
      </c>
      <c r="L679" s="14" t="s">
        <v>769</v>
      </c>
      <c r="M679" s="14" t="s">
        <v>769</v>
      </c>
      <c r="N679" s="14" t="s">
        <v>769</v>
      </c>
      <c r="O679" s="14" t="s">
        <v>769</v>
      </c>
      <c r="P679" s="14" t="s">
        <v>769</v>
      </c>
    </row>
    <row r="680" spans="1:16" s="80" customFormat="1" ht="18.75">
      <c r="A680" s="22">
        <v>677</v>
      </c>
      <c r="B680" s="93" t="s">
        <v>764</v>
      </c>
      <c r="C680" s="47" t="s">
        <v>12</v>
      </c>
      <c r="D680" s="47">
        <v>5220.3</v>
      </c>
      <c r="E680" s="47">
        <v>5437841.34</v>
      </c>
      <c r="F680" s="40">
        <f t="shared" si="61"/>
        <v>3877180.88</v>
      </c>
      <c r="G680" s="40">
        <f t="shared" si="62"/>
        <v>1560660.46</v>
      </c>
      <c r="H680" s="47">
        <v>5220.3</v>
      </c>
      <c r="I680" s="14" t="s">
        <v>769</v>
      </c>
      <c r="J680" s="14" t="s">
        <v>769</v>
      </c>
      <c r="K680" s="14" t="s">
        <v>769</v>
      </c>
      <c r="L680" s="14" t="s">
        <v>769</v>
      </c>
      <c r="M680" s="14" t="s">
        <v>769</v>
      </c>
      <c r="N680" s="14" t="s">
        <v>769</v>
      </c>
      <c r="O680" s="14" t="s">
        <v>769</v>
      </c>
      <c r="P680" s="14" t="s">
        <v>769</v>
      </c>
    </row>
    <row r="681" spans="1:16" s="80" customFormat="1" ht="37.5">
      <c r="A681" s="22">
        <v>678</v>
      </c>
      <c r="B681" s="93" t="s">
        <v>765</v>
      </c>
      <c r="C681" s="47" t="s">
        <v>12</v>
      </c>
      <c r="D681" s="47">
        <v>988.3</v>
      </c>
      <c r="E681" s="47">
        <v>1531366.2</v>
      </c>
      <c r="F681" s="40">
        <f t="shared" si="61"/>
        <v>329582.49999999837</v>
      </c>
      <c r="G681" s="40">
        <v>1201783.7000000016</v>
      </c>
      <c r="H681" s="47">
        <v>988.3</v>
      </c>
      <c r="I681" s="14" t="s">
        <v>769</v>
      </c>
      <c r="J681" s="14" t="s">
        <v>769</v>
      </c>
      <c r="K681" s="14" t="s">
        <v>769</v>
      </c>
      <c r="L681" s="14" t="s">
        <v>769</v>
      </c>
      <c r="M681" s="14" t="s">
        <v>769</v>
      </c>
      <c r="N681" s="14" t="s">
        <v>769</v>
      </c>
      <c r="O681" s="14" t="s">
        <v>769</v>
      </c>
      <c r="P681" s="14" t="s">
        <v>769</v>
      </c>
    </row>
    <row r="682" spans="1:16" s="80" customFormat="1" ht="37.5">
      <c r="A682" s="22">
        <v>679</v>
      </c>
      <c r="B682" s="93" t="s">
        <v>766</v>
      </c>
      <c r="C682" s="47" t="s">
        <v>12</v>
      </c>
      <c r="D682" s="47">
        <v>6514.96</v>
      </c>
      <c r="E682" s="47">
        <v>4151558.41</v>
      </c>
      <c r="F682" s="40">
        <f t="shared" si="61"/>
        <v>2960061.1500000004</v>
      </c>
      <c r="G682" s="40">
        <f t="shared" si="62"/>
        <v>1191497.26</v>
      </c>
      <c r="H682" s="47">
        <v>6514.96</v>
      </c>
      <c r="I682" s="14" t="s">
        <v>769</v>
      </c>
      <c r="J682" s="14" t="s">
        <v>769</v>
      </c>
      <c r="K682" s="14" t="s">
        <v>769</v>
      </c>
      <c r="L682" s="14" t="s">
        <v>769</v>
      </c>
      <c r="M682" s="14" t="s">
        <v>769</v>
      </c>
      <c r="N682" s="14" t="s">
        <v>769</v>
      </c>
      <c r="O682" s="14" t="s">
        <v>769</v>
      </c>
      <c r="P682" s="14" t="s">
        <v>769</v>
      </c>
    </row>
    <row r="683" spans="1:16" s="80" customFormat="1" ht="37.5">
      <c r="A683" s="22">
        <v>680</v>
      </c>
      <c r="B683" s="93" t="s">
        <v>767</v>
      </c>
      <c r="C683" s="47" t="s">
        <v>12</v>
      </c>
      <c r="D683" s="47">
        <v>3666.3</v>
      </c>
      <c r="E683" s="47">
        <v>2291466.12</v>
      </c>
      <c r="F683" s="40">
        <f t="shared" si="61"/>
        <v>1633815.34</v>
      </c>
      <c r="G683" s="40">
        <f t="shared" si="62"/>
        <v>657650.78</v>
      </c>
      <c r="H683" s="47">
        <v>3666.3</v>
      </c>
      <c r="I683" s="14" t="s">
        <v>769</v>
      </c>
      <c r="J683" s="14" t="s">
        <v>769</v>
      </c>
      <c r="K683" s="14" t="s">
        <v>769</v>
      </c>
      <c r="L683" s="14" t="s">
        <v>769</v>
      </c>
      <c r="M683" s="14" t="s">
        <v>769</v>
      </c>
      <c r="N683" s="14" t="s">
        <v>769</v>
      </c>
      <c r="O683" s="14" t="s">
        <v>769</v>
      </c>
      <c r="P683" s="14" t="s">
        <v>769</v>
      </c>
    </row>
    <row r="684" spans="1:16" s="80" customFormat="1" ht="37.5">
      <c r="A684" s="22">
        <v>681</v>
      </c>
      <c r="B684" s="93" t="s">
        <v>768</v>
      </c>
      <c r="C684" s="47" t="s">
        <v>12</v>
      </c>
      <c r="D684" s="47">
        <v>8341.2</v>
      </c>
      <c r="E684" s="47">
        <v>5578749.3</v>
      </c>
      <c r="F684" s="40">
        <f t="shared" si="61"/>
        <v>3977648.25</v>
      </c>
      <c r="G684" s="40">
        <f t="shared" si="62"/>
        <v>1601101.05</v>
      </c>
      <c r="H684" s="47">
        <v>8341.2</v>
      </c>
      <c r="I684" s="14" t="s">
        <v>769</v>
      </c>
      <c r="J684" s="14" t="s">
        <v>769</v>
      </c>
      <c r="K684" s="14" t="s">
        <v>769</v>
      </c>
      <c r="L684" s="14" t="s">
        <v>769</v>
      </c>
      <c r="M684" s="14" t="s">
        <v>769</v>
      </c>
      <c r="N684" s="14" t="s">
        <v>769</v>
      </c>
      <c r="O684" s="14" t="s">
        <v>769</v>
      </c>
      <c r="P684" s="14" t="s">
        <v>769</v>
      </c>
    </row>
    <row r="685" spans="1:16" s="80" customFormat="1" ht="18.75">
      <c r="A685" s="22">
        <v>682</v>
      </c>
      <c r="B685" s="93" t="s">
        <v>770</v>
      </c>
      <c r="C685" s="47" t="s">
        <v>12</v>
      </c>
      <c r="D685" s="47">
        <v>1444</v>
      </c>
      <c r="E685" s="47">
        <v>859636.71</v>
      </c>
      <c r="F685" s="40">
        <f>E685*0.95</f>
        <v>816654.8744999999</v>
      </c>
      <c r="G685" s="40">
        <f>E685-F685</f>
        <v>42981.835500000045</v>
      </c>
      <c r="H685" s="47">
        <v>1444</v>
      </c>
      <c r="I685" s="14" t="s">
        <v>780</v>
      </c>
      <c r="J685" s="14" t="s">
        <v>780</v>
      </c>
      <c r="K685" s="14" t="s">
        <v>780</v>
      </c>
      <c r="L685" s="14" t="s">
        <v>780</v>
      </c>
      <c r="M685" s="14" t="s">
        <v>780</v>
      </c>
      <c r="N685" s="14" t="s">
        <v>780</v>
      </c>
      <c r="O685" s="14" t="s">
        <v>780</v>
      </c>
      <c r="P685" s="14" t="s">
        <v>780</v>
      </c>
    </row>
    <row r="686" spans="1:16" s="80" customFormat="1" ht="18.75">
      <c r="A686" s="22">
        <v>683</v>
      </c>
      <c r="B686" s="93" t="s">
        <v>771</v>
      </c>
      <c r="C686" s="47" t="s">
        <v>12</v>
      </c>
      <c r="D686" s="47">
        <v>4690</v>
      </c>
      <c r="E686" s="47">
        <v>2996268.67</v>
      </c>
      <c r="F686" s="40">
        <f aca="true" t="shared" si="63" ref="F686:F693">E686*0.95</f>
        <v>2846455.2364999996</v>
      </c>
      <c r="G686" s="40">
        <f aca="true" t="shared" si="64" ref="G686:G694">E686-F686</f>
        <v>149813.43350000028</v>
      </c>
      <c r="H686" s="47">
        <v>4690</v>
      </c>
      <c r="I686" s="14" t="s">
        <v>780</v>
      </c>
      <c r="J686" s="14" t="s">
        <v>780</v>
      </c>
      <c r="K686" s="14" t="s">
        <v>780</v>
      </c>
      <c r="L686" s="14" t="s">
        <v>780</v>
      </c>
      <c r="M686" s="14" t="s">
        <v>780</v>
      </c>
      <c r="N686" s="14" t="s">
        <v>780</v>
      </c>
      <c r="O686" s="14" t="s">
        <v>780</v>
      </c>
      <c r="P686" s="14" t="s">
        <v>780</v>
      </c>
    </row>
    <row r="687" spans="1:16" s="80" customFormat="1" ht="18.75">
      <c r="A687" s="22">
        <v>684</v>
      </c>
      <c r="B687" s="93" t="s">
        <v>772</v>
      </c>
      <c r="C687" s="47" t="s">
        <v>12</v>
      </c>
      <c r="D687" s="47">
        <v>20447.2</v>
      </c>
      <c r="E687" s="47">
        <v>13552782.57</v>
      </c>
      <c r="F687" s="40">
        <f t="shared" si="63"/>
        <v>12875143.441499999</v>
      </c>
      <c r="G687" s="40">
        <f t="shared" si="64"/>
        <v>677639.1285000015</v>
      </c>
      <c r="H687" s="47">
        <v>20447.2</v>
      </c>
      <c r="I687" s="14" t="s">
        <v>780</v>
      </c>
      <c r="J687" s="14" t="s">
        <v>780</v>
      </c>
      <c r="K687" s="14" t="s">
        <v>780</v>
      </c>
      <c r="L687" s="14" t="s">
        <v>780</v>
      </c>
      <c r="M687" s="14" t="s">
        <v>780</v>
      </c>
      <c r="N687" s="14" t="s">
        <v>780</v>
      </c>
      <c r="O687" s="14" t="s">
        <v>780</v>
      </c>
      <c r="P687" s="14" t="s">
        <v>780</v>
      </c>
    </row>
    <row r="688" spans="1:16" s="80" customFormat="1" ht="18.75">
      <c r="A688" s="22">
        <v>685</v>
      </c>
      <c r="B688" s="93" t="s">
        <v>773</v>
      </c>
      <c r="C688" s="47" t="s">
        <v>12</v>
      </c>
      <c r="D688" s="47">
        <v>1352</v>
      </c>
      <c r="E688" s="47">
        <v>757671.31</v>
      </c>
      <c r="F688" s="40">
        <f t="shared" si="63"/>
        <v>719787.7445</v>
      </c>
      <c r="G688" s="40">
        <f t="shared" si="64"/>
        <v>37883.565500000026</v>
      </c>
      <c r="H688" s="47">
        <v>1352</v>
      </c>
      <c r="I688" s="14" t="s">
        <v>780</v>
      </c>
      <c r="J688" s="14" t="s">
        <v>780</v>
      </c>
      <c r="K688" s="14" t="s">
        <v>780</v>
      </c>
      <c r="L688" s="14" t="s">
        <v>780</v>
      </c>
      <c r="M688" s="14" t="s">
        <v>780</v>
      </c>
      <c r="N688" s="14" t="s">
        <v>780</v>
      </c>
      <c r="O688" s="14" t="s">
        <v>780</v>
      </c>
      <c r="P688" s="14" t="s">
        <v>780</v>
      </c>
    </row>
    <row r="689" spans="1:16" s="80" customFormat="1" ht="18.75">
      <c r="A689" s="22">
        <v>686</v>
      </c>
      <c r="B689" s="93" t="s">
        <v>774</v>
      </c>
      <c r="C689" s="47" t="s">
        <v>12</v>
      </c>
      <c r="D689" s="47">
        <v>4400</v>
      </c>
      <c r="E689" s="47">
        <v>3055358</v>
      </c>
      <c r="F689" s="40">
        <f t="shared" si="63"/>
        <v>2902590.1</v>
      </c>
      <c r="G689" s="40">
        <f t="shared" si="64"/>
        <v>152767.8999999999</v>
      </c>
      <c r="H689" s="47">
        <v>4400</v>
      </c>
      <c r="I689" s="14" t="s">
        <v>780</v>
      </c>
      <c r="J689" s="14" t="s">
        <v>780</v>
      </c>
      <c r="K689" s="14" t="s">
        <v>780</v>
      </c>
      <c r="L689" s="14" t="s">
        <v>780</v>
      </c>
      <c r="M689" s="14" t="s">
        <v>780</v>
      </c>
      <c r="N689" s="14" t="s">
        <v>780</v>
      </c>
      <c r="O689" s="14" t="s">
        <v>780</v>
      </c>
      <c r="P689" s="14" t="s">
        <v>780</v>
      </c>
    </row>
    <row r="690" spans="1:16" s="80" customFormat="1" ht="18.75">
      <c r="A690" s="22">
        <v>687</v>
      </c>
      <c r="B690" s="93" t="s">
        <v>775</v>
      </c>
      <c r="C690" s="47" t="s">
        <v>12</v>
      </c>
      <c r="D690" s="47">
        <v>5785</v>
      </c>
      <c r="E690" s="47">
        <v>3856902.95</v>
      </c>
      <c r="F690" s="40">
        <f t="shared" si="63"/>
        <v>3664057.8025</v>
      </c>
      <c r="G690" s="40">
        <f t="shared" si="64"/>
        <v>192845.14749999996</v>
      </c>
      <c r="H690" s="47">
        <v>5785</v>
      </c>
      <c r="I690" s="14" t="s">
        <v>780</v>
      </c>
      <c r="J690" s="14" t="s">
        <v>780</v>
      </c>
      <c r="K690" s="14" t="s">
        <v>780</v>
      </c>
      <c r="L690" s="14" t="s">
        <v>780</v>
      </c>
      <c r="M690" s="14" t="s">
        <v>780</v>
      </c>
      <c r="N690" s="14" t="s">
        <v>780</v>
      </c>
      <c r="O690" s="14" t="s">
        <v>780</v>
      </c>
      <c r="P690" s="14" t="s">
        <v>780</v>
      </c>
    </row>
    <row r="691" spans="1:16" s="80" customFormat="1" ht="18.75">
      <c r="A691" s="22">
        <v>688</v>
      </c>
      <c r="B691" s="93" t="s">
        <v>776</v>
      </c>
      <c r="C691" s="47" t="s">
        <v>12</v>
      </c>
      <c r="D691" s="47">
        <v>6930</v>
      </c>
      <c r="E691" s="47">
        <v>4589857.22</v>
      </c>
      <c r="F691" s="40">
        <f t="shared" si="63"/>
        <v>4360364.358999999</v>
      </c>
      <c r="G691" s="40">
        <f t="shared" si="64"/>
        <v>229492.8610000005</v>
      </c>
      <c r="H691" s="47">
        <v>6930</v>
      </c>
      <c r="I691" s="14" t="s">
        <v>780</v>
      </c>
      <c r="J691" s="14" t="s">
        <v>780</v>
      </c>
      <c r="K691" s="14" t="s">
        <v>780</v>
      </c>
      <c r="L691" s="14" t="s">
        <v>780</v>
      </c>
      <c r="M691" s="14" t="s">
        <v>780</v>
      </c>
      <c r="N691" s="14" t="s">
        <v>780</v>
      </c>
      <c r="O691" s="14" t="s">
        <v>780</v>
      </c>
      <c r="P691" s="14" t="s">
        <v>780</v>
      </c>
    </row>
    <row r="692" spans="1:16" s="80" customFormat="1" ht="18.75">
      <c r="A692" s="22">
        <v>689</v>
      </c>
      <c r="B692" s="93" t="s">
        <v>777</v>
      </c>
      <c r="C692" s="47" t="s">
        <v>12</v>
      </c>
      <c r="D692" s="47">
        <v>980</v>
      </c>
      <c r="E692" s="47">
        <v>374196.64</v>
      </c>
      <c r="F692" s="40">
        <f t="shared" si="63"/>
        <v>355486.808</v>
      </c>
      <c r="G692" s="40">
        <f t="shared" si="64"/>
        <v>18709.831999999995</v>
      </c>
      <c r="H692" s="47">
        <v>980</v>
      </c>
      <c r="I692" s="14" t="s">
        <v>780</v>
      </c>
      <c r="J692" s="14" t="s">
        <v>780</v>
      </c>
      <c r="K692" s="14" t="s">
        <v>780</v>
      </c>
      <c r="L692" s="14" t="s">
        <v>780</v>
      </c>
      <c r="M692" s="14" t="s">
        <v>780</v>
      </c>
      <c r="N692" s="14" t="s">
        <v>780</v>
      </c>
      <c r="O692" s="14" t="s">
        <v>780</v>
      </c>
      <c r="P692" s="14" t="s">
        <v>780</v>
      </c>
    </row>
    <row r="693" spans="1:16" s="80" customFormat="1" ht="18.75">
      <c r="A693" s="22">
        <v>690</v>
      </c>
      <c r="B693" s="93" t="s">
        <v>778</v>
      </c>
      <c r="C693" s="47" t="s">
        <v>12</v>
      </c>
      <c r="D693" s="47">
        <v>2954</v>
      </c>
      <c r="E693" s="47">
        <v>1680135.24</v>
      </c>
      <c r="F693" s="40">
        <f t="shared" si="63"/>
        <v>1596128.478</v>
      </c>
      <c r="G693" s="40">
        <f t="shared" si="64"/>
        <v>84006.7620000001</v>
      </c>
      <c r="H693" s="47">
        <v>2954</v>
      </c>
      <c r="I693" s="14" t="s">
        <v>780</v>
      </c>
      <c r="J693" s="14" t="s">
        <v>780</v>
      </c>
      <c r="K693" s="14" t="s">
        <v>780</v>
      </c>
      <c r="L693" s="14" t="s">
        <v>780</v>
      </c>
      <c r="M693" s="14" t="s">
        <v>780</v>
      </c>
      <c r="N693" s="14" t="s">
        <v>780</v>
      </c>
      <c r="O693" s="14" t="s">
        <v>780</v>
      </c>
      <c r="P693" s="14" t="s">
        <v>780</v>
      </c>
    </row>
    <row r="694" spans="1:16" s="80" customFormat="1" ht="18.75">
      <c r="A694" s="22">
        <v>691</v>
      </c>
      <c r="B694" s="93" t="s">
        <v>779</v>
      </c>
      <c r="C694" s="47" t="s">
        <v>12</v>
      </c>
      <c r="D694" s="47">
        <v>1392</v>
      </c>
      <c r="E694" s="47">
        <v>811212.83</v>
      </c>
      <c r="F694" s="40">
        <v>346331.16</v>
      </c>
      <c r="G694" s="40">
        <f t="shared" si="64"/>
        <v>464881.67</v>
      </c>
      <c r="H694" s="47">
        <v>1392</v>
      </c>
      <c r="I694" s="14" t="s">
        <v>780</v>
      </c>
      <c r="J694" s="14" t="s">
        <v>780</v>
      </c>
      <c r="K694" s="14" t="s">
        <v>780</v>
      </c>
      <c r="L694" s="14" t="s">
        <v>780</v>
      </c>
      <c r="M694" s="14" t="s">
        <v>780</v>
      </c>
      <c r="N694" s="14" t="s">
        <v>780</v>
      </c>
      <c r="O694" s="14" t="s">
        <v>780</v>
      </c>
      <c r="P694" s="14" t="s">
        <v>780</v>
      </c>
    </row>
    <row r="695" spans="1:16" s="80" customFormat="1" ht="37.5">
      <c r="A695" s="22">
        <v>692</v>
      </c>
      <c r="B695" s="93" t="s">
        <v>781</v>
      </c>
      <c r="C695" s="47" t="s">
        <v>12</v>
      </c>
      <c r="D695" s="16">
        <v>56726</v>
      </c>
      <c r="E695" s="12">
        <v>54962636.22</v>
      </c>
      <c r="F695" s="40">
        <f aca="true" t="shared" si="65" ref="F695:F711">E695-G695</f>
        <v>40892201.35</v>
      </c>
      <c r="G695" s="40">
        <f>ROUND(E695*0.256,2)</f>
        <v>14070434.87</v>
      </c>
      <c r="H695" s="16">
        <v>56726</v>
      </c>
      <c r="I695" s="14" t="s">
        <v>785</v>
      </c>
      <c r="J695" s="14" t="s">
        <v>785</v>
      </c>
      <c r="K695" s="14" t="s">
        <v>785</v>
      </c>
      <c r="L695" s="14" t="s">
        <v>785</v>
      </c>
      <c r="M695" s="14" t="s">
        <v>785</v>
      </c>
      <c r="N695" s="14" t="s">
        <v>785</v>
      </c>
      <c r="O695" s="14" t="s">
        <v>785</v>
      </c>
      <c r="P695" s="14" t="s">
        <v>785</v>
      </c>
    </row>
    <row r="696" spans="1:16" s="80" customFormat="1" ht="37.5">
      <c r="A696" s="22">
        <v>693</v>
      </c>
      <c r="B696" s="93" t="s">
        <v>782</v>
      </c>
      <c r="C696" s="47" t="s">
        <v>12</v>
      </c>
      <c r="D696" s="16">
        <v>19318</v>
      </c>
      <c r="E696" s="12">
        <v>22233406.98</v>
      </c>
      <c r="F696" s="40">
        <f t="shared" si="65"/>
        <v>16541654.79</v>
      </c>
      <c r="G696" s="40">
        <f>ROUND(E696*0.256,2)</f>
        <v>5691752.19</v>
      </c>
      <c r="H696" s="16">
        <v>19318</v>
      </c>
      <c r="I696" s="14" t="s">
        <v>785</v>
      </c>
      <c r="J696" s="14" t="s">
        <v>785</v>
      </c>
      <c r="K696" s="14" t="s">
        <v>785</v>
      </c>
      <c r="L696" s="14" t="s">
        <v>785</v>
      </c>
      <c r="M696" s="14" t="s">
        <v>785</v>
      </c>
      <c r="N696" s="14" t="s">
        <v>785</v>
      </c>
      <c r="O696" s="14" t="s">
        <v>785</v>
      </c>
      <c r="P696" s="14" t="s">
        <v>785</v>
      </c>
    </row>
    <row r="697" spans="1:16" s="80" customFormat="1" ht="37.5">
      <c r="A697" s="22">
        <v>694</v>
      </c>
      <c r="B697" s="93" t="s">
        <v>783</v>
      </c>
      <c r="C697" s="47" t="s">
        <v>12</v>
      </c>
      <c r="D697" s="16">
        <v>1405</v>
      </c>
      <c r="E697" s="12">
        <v>2767350.49</v>
      </c>
      <c r="F697" s="40">
        <f t="shared" si="65"/>
        <v>2058908.7600000002</v>
      </c>
      <c r="G697" s="40">
        <f>ROUND(E697*0.256,2)</f>
        <v>708441.73</v>
      </c>
      <c r="H697" s="16">
        <v>1405</v>
      </c>
      <c r="I697" s="14" t="s">
        <v>785</v>
      </c>
      <c r="J697" s="14" t="s">
        <v>785</v>
      </c>
      <c r="K697" s="14" t="s">
        <v>785</v>
      </c>
      <c r="L697" s="14" t="s">
        <v>785</v>
      </c>
      <c r="M697" s="14" t="s">
        <v>785</v>
      </c>
      <c r="N697" s="14" t="s">
        <v>785</v>
      </c>
      <c r="O697" s="14" t="s">
        <v>785</v>
      </c>
      <c r="P697" s="14" t="s">
        <v>785</v>
      </c>
    </row>
    <row r="698" spans="1:16" s="80" customFormat="1" ht="37.5">
      <c r="A698" s="22">
        <v>695</v>
      </c>
      <c r="B698" s="93" t="s">
        <v>784</v>
      </c>
      <c r="C698" s="47" t="s">
        <v>12</v>
      </c>
      <c r="D698" s="16">
        <v>5100</v>
      </c>
      <c r="E698" s="12">
        <v>4423903.31</v>
      </c>
      <c r="F698" s="40">
        <f t="shared" si="65"/>
        <v>3291384.0599999996</v>
      </c>
      <c r="G698" s="40">
        <f>ROUND(E698*0.256,2)</f>
        <v>1132519.25</v>
      </c>
      <c r="H698" s="16">
        <v>5100</v>
      </c>
      <c r="I698" s="14" t="s">
        <v>785</v>
      </c>
      <c r="J698" s="14" t="s">
        <v>785</v>
      </c>
      <c r="K698" s="14" t="s">
        <v>785</v>
      </c>
      <c r="L698" s="14" t="s">
        <v>785</v>
      </c>
      <c r="M698" s="14" t="s">
        <v>785</v>
      </c>
      <c r="N698" s="14" t="s">
        <v>785</v>
      </c>
      <c r="O698" s="14" t="s">
        <v>785</v>
      </c>
      <c r="P698" s="14" t="s">
        <v>785</v>
      </c>
    </row>
    <row r="699" spans="1:16" s="80" customFormat="1" ht="18.75">
      <c r="A699" s="22">
        <v>696</v>
      </c>
      <c r="B699" s="93" t="s">
        <v>786</v>
      </c>
      <c r="C699" s="47" t="s">
        <v>12</v>
      </c>
      <c r="D699" s="47">
        <v>9345</v>
      </c>
      <c r="E699" s="47">
        <v>6284973.62</v>
      </c>
      <c r="F699" s="40">
        <f t="shared" si="65"/>
        <v>4594315.720000001</v>
      </c>
      <c r="G699" s="40">
        <f>ROUND(E699*0.269,2)</f>
        <v>1690657.9</v>
      </c>
      <c r="H699" s="47">
        <v>9345</v>
      </c>
      <c r="I699" s="14" t="s">
        <v>975</v>
      </c>
      <c r="J699" s="14"/>
      <c r="K699" s="14"/>
      <c r="L699" s="14"/>
      <c r="M699" s="14"/>
      <c r="N699" s="14"/>
      <c r="O699" s="14"/>
      <c r="P699" s="14" t="s">
        <v>975</v>
      </c>
    </row>
    <row r="700" spans="1:16" s="82" customFormat="1" ht="18.75">
      <c r="A700" s="22">
        <v>697</v>
      </c>
      <c r="B700" s="97" t="s">
        <v>787</v>
      </c>
      <c r="C700" s="51" t="s">
        <v>12</v>
      </c>
      <c r="D700" s="51">
        <v>6745</v>
      </c>
      <c r="E700" s="51">
        <v>7107743.12</v>
      </c>
      <c r="F700" s="48">
        <f t="shared" si="65"/>
        <v>5698420.77</v>
      </c>
      <c r="G700" s="51">
        <f>1165669.87+243652.48</f>
        <v>1409322.35</v>
      </c>
      <c r="H700" s="51">
        <v>6745</v>
      </c>
      <c r="I700" s="21" t="s">
        <v>789</v>
      </c>
      <c r="J700" s="21" t="s">
        <v>789</v>
      </c>
      <c r="K700" s="21" t="s">
        <v>789</v>
      </c>
      <c r="L700" s="21" t="s">
        <v>789</v>
      </c>
      <c r="M700" s="21" t="s">
        <v>789</v>
      </c>
      <c r="N700" s="21" t="s">
        <v>789</v>
      </c>
      <c r="O700" s="21" t="s">
        <v>789</v>
      </c>
      <c r="P700" s="21" t="s">
        <v>789</v>
      </c>
    </row>
    <row r="701" spans="1:16" s="80" customFormat="1" ht="18.75">
      <c r="A701" s="22">
        <v>698</v>
      </c>
      <c r="B701" s="93" t="s">
        <v>788</v>
      </c>
      <c r="C701" s="51" t="s">
        <v>12</v>
      </c>
      <c r="D701" s="47">
        <v>6997</v>
      </c>
      <c r="E701" s="47">
        <v>6140229.33</v>
      </c>
      <c r="F701" s="48">
        <f t="shared" si="65"/>
        <v>4889579.23</v>
      </c>
      <c r="G701" s="51">
        <f>1006997.61+243652.49</f>
        <v>1250650.1</v>
      </c>
      <c r="H701" s="47">
        <v>6997</v>
      </c>
      <c r="I701" s="21" t="s">
        <v>789</v>
      </c>
      <c r="J701" s="21" t="s">
        <v>789</v>
      </c>
      <c r="K701" s="21" t="s">
        <v>789</v>
      </c>
      <c r="L701" s="21" t="s">
        <v>789</v>
      </c>
      <c r="M701" s="21" t="s">
        <v>789</v>
      </c>
      <c r="N701" s="21" t="s">
        <v>789</v>
      </c>
      <c r="O701" s="21" t="s">
        <v>789</v>
      </c>
      <c r="P701" s="21" t="s">
        <v>789</v>
      </c>
    </row>
    <row r="702" spans="1:16" s="80" customFormat="1" ht="18.75">
      <c r="A702" s="22">
        <v>699</v>
      </c>
      <c r="B702" s="93" t="s">
        <v>790</v>
      </c>
      <c r="C702" s="47" t="s">
        <v>12</v>
      </c>
      <c r="D702" s="47">
        <v>1000</v>
      </c>
      <c r="E702" s="47">
        <v>627293.68</v>
      </c>
      <c r="F702" s="40">
        <f t="shared" si="65"/>
        <v>484898.01</v>
      </c>
      <c r="G702" s="40">
        <f>ROUND(E702*0.227,2)</f>
        <v>142395.67</v>
      </c>
      <c r="H702" s="47">
        <v>1000</v>
      </c>
      <c r="I702" s="14" t="s">
        <v>792</v>
      </c>
      <c r="J702" s="14" t="s">
        <v>792</v>
      </c>
      <c r="K702" s="14" t="s">
        <v>792</v>
      </c>
      <c r="L702" s="14" t="s">
        <v>792</v>
      </c>
      <c r="M702" s="14" t="s">
        <v>792</v>
      </c>
      <c r="N702" s="14" t="s">
        <v>792</v>
      </c>
      <c r="O702" s="14" t="s">
        <v>792</v>
      </c>
      <c r="P702" s="14" t="s">
        <v>792</v>
      </c>
    </row>
    <row r="703" spans="1:16" s="80" customFormat="1" ht="18.75">
      <c r="A703" s="22">
        <v>700</v>
      </c>
      <c r="B703" s="93" t="s">
        <v>630</v>
      </c>
      <c r="C703" s="47" t="s">
        <v>12</v>
      </c>
      <c r="D703" s="47">
        <v>2304</v>
      </c>
      <c r="E703" s="47">
        <v>1420638.69</v>
      </c>
      <c r="F703" s="40">
        <f t="shared" si="65"/>
        <v>1098153.71</v>
      </c>
      <c r="G703" s="40">
        <f>ROUND(E703*0.227,2)</f>
        <v>322484.98</v>
      </c>
      <c r="H703" s="47">
        <v>2304</v>
      </c>
      <c r="I703" s="14" t="s">
        <v>792</v>
      </c>
      <c r="J703" s="14" t="s">
        <v>792</v>
      </c>
      <c r="K703" s="14" t="s">
        <v>792</v>
      </c>
      <c r="L703" s="14" t="s">
        <v>792</v>
      </c>
      <c r="M703" s="14" t="s">
        <v>792</v>
      </c>
      <c r="N703" s="14" t="s">
        <v>792</v>
      </c>
      <c r="O703" s="14" t="s">
        <v>792</v>
      </c>
      <c r="P703" s="14" t="s">
        <v>792</v>
      </c>
    </row>
    <row r="704" spans="1:16" s="80" customFormat="1" ht="18.75">
      <c r="A704" s="22">
        <v>701</v>
      </c>
      <c r="B704" s="93" t="s">
        <v>791</v>
      </c>
      <c r="C704" s="47" t="s">
        <v>12</v>
      </c>
      <c r="D704" s="47">
        <v>3330</v>
      </c>
      <c r="E704" s="47">
        <v>2053878.26</v>
      </c>
      <c r="F704" s="40">
        <f t="shared" si="65"/>
        <v>1587647.8900000001</v>
      </c>
      <c r="G704" s="40">
        <f>ROUND(E704*0.227,2)</f>
        <v>466230.37</v>
      </c>
      <c r="H704" s="47">
        <v>3330</v>
      </c>
      <c r="I704" s="14" t="s">
        <v>792</v>
      </c>
      <c r="J704" s="14" t="s">
        <v>792</v>
      </c>
      <c r="K704" s="14" t="s">
        <v>792</v>
      </c>
      <c r="L704" s="14" t="s">
        <v>792</v>
      </c>
      <c r="M704" s="14" t="s">
        <v>792</v>
      </c>
      <c r="N704" s="14" t="s">
        <v>792</v>
      </c>
      <c r="O704" s="14" t="s">
        <v>792</v>
      </c>
      <c r="P704" s="14" t="s">
        <v>792</v>
      </c>
    </row>
    <row r="705" spans="1:16" s="80" customFormat="1" ht="18.75">
      <c r="A705" s="22">
        <v>702</v>
      </c>
      <c r="B705" s="93" t="s">
        <v>793</v>
      </c>
      <c r="C705" s="47" t="s">
        <v>12</v>
      </c>
      <c r="D705" s="47">
        <v>1958</v>
      </c>
      <c r="E705" s="47">
        <v>917293.54</v>
      </c>
      <c r="F705" s="40">
        <f t="shared" si="65"/>
        <v>669624.28</v>
      </c>
      <c r="G705" s="40">
        <f>ROUND(E705*0.27,2)</f>
        <v>247669.26</v>
      </c>
      <c r="H705" s="47">
        <v>1958</v>
      </c>
      <c r="I705" s="14" t="s">
        <v>796</v>
      </c>
      <c r="J705" s="14" t="s">
        <v>796</v>
      </c>
      <c r="K705" s="14" t="s">
        <v>796</v>
      </c>
      <c r="L705" s="14" t="s">
        <v>796</v>
      </c>
      <c r="M705" s="14" t="s">
        <v>796</v>
      </c>
      <c r="N705" s="14" t="s">
        <v>796</v>
      </c>
      <c r="O705" s="14" t="s">
        <v>796</v>
      </c>
      <c r="P705" s="14" t="s">
        <v>796</v>
      </c>
    </row>
    <row r="706" spans="1:16" s="80" customFormat="1" ht="18.75">
      <c r="A706" s="22">
        <v>703</v>
      </c>
      <c r="B706" s="93" t="s">
        <v>794</v>
      </c>
      <c r="C706" s="47" t="s">
        <v>12</v>
      </c>
      <c r="D706" s="47">
        <v>7258</v>
      </c>
      <c r="E706" s="47">
        <v>3435048.06</v>
      </c>
      <c r="F706" s="40">
        <f t="shared" si="65"/>
        <v>2507585.08</v>
      </c>
      <c r="G706" s="40">
        <f>ROUND(E706*0.27,2)</f>
        <v>927462.98</v>
      </c>
      <c r="H706" s="47">
        <v>7258</v>
      </c>
      <c r="I706" s="14" t="s">
        <v>796</v>
      </c>
      <c r="J706" s="14" t="s">
        <v>796</v>
      </c>
      <c r="K706" s="14" t="s">
        <v>796</v>
      </c>
      <c r="L706" s="14" t="s">
        <v>796</v>
      </c>
      <c r="M706" s="14" t="s">
        <v>796</v>
      </c>
      <c r="N706" s="14" t="s">
        <v>796</v>
      </c>
      <c r="O706" s="14" t="s">
        <v>796</v>
      </c>
      <c r="P706" s="14" t="s">
        <v>796</v>
      </c>
    </row>
    <row r="707" spans="1:16" s="80" customFormat="1" ht="37.5">
      <c r="A707" s="22">
        <v>704</v>
      </c>
      <c r="B707" s="93" t="s">
        <v>795</v>
      </c>
      <c r="C707" s="47" t="s">
        <v>12</v>
      </c>
      <c r="D707" s="47">
        <v>4167</v>
      </c>
      <c r="E707" s="47">
        <v>1952127.14</v>
      </c>
      <c r="F707" s="40">
        <f t="shared" si="65"/>
        <v>1425052.81</v>
      </c>
      <c r="G707" s="40">
        <f>ROUND(E707*0.27,2)</f>
        <v>527074.33</v>
      </c>
      <c r="H707" s="47">
        <v>4167</v>
      </c>
      <c r="I707" s="14" t="s">
        <v>796</v>
      </c>
      <c r="J707" s="14" t="s">
        <v>796</v>
      </c>
      <c r="K707" s="14" t="s">
        <v>796</v>
      </c>
      <c r="L707" s="14" t="s">
        <v>796</v>
      </c>
      <c r="M707" s="14" t="s">
        <v>796</v>
      </c>
      <c r="N707" s="14" t="s">
        <v>796</v>
      </c>
      <c r="O707" s="14" t="s">
        <v>796</v>
      </c>
      <c r="P707" s="14" t="s">
        <v>796</v>
      </c>
    </row>
    <row r="708" spans="1:16" s="80" customFormat="1" ht="37.5">
      <c r="A708" s="22">
        <v>705</v>
      </c>
      <c r="B708" s="107" t="s">
        <v>797</v>
      </c>
      <c r="C708" s="47" t="s">
        <v>12</v>
      </c>
      <c r="D708" s="62">
        <v>9853.9</v>
      </c>
      <c r="E708" s="51">
        <v>6092777.51</v>
      </c>
      <c r="F708" s="48">
        <f t="shared" si="65"/>
        <v>4642696.46</v>
      </c>
      <c r="G708" s="48">
        <f>ROUND(E708*0.238,2)</f>
        <v>1450081.05</v>
      </c>
      <c r="H708" s="62">
        <v>9853.9</v>
      </c>
      <c r="I708" s="14" t="s">
        <v>800</v>
      </c>
      <c r="J708" s="14" t="s">
        <v>800</v>
      </c>
      <c r="K708" s="14" t="s">
        <v>800</v>
      </c>
      <c r="L708" s="14" t="s">
        <v>800</v>
      </c>
      <c r="M708" s="14" t="s">
        <v>800</v>
      </c>
      <c r="N708" s="14" t="s">
        <v>800</v>
      </c>
      <c r="O708" s="14" t="s">
        <v>800</v>
      </c>
      <c r="P708" s="14" t="s">
        <v>800</v>
      </c>
    </row>
    <row r="709" spans="1:16" s="80" customFormat="1" ht="37.5">
      <c r="A709" s="22">
        <v>706</v>
      </c>
      <c r="B709" s="107" t="s">
        <v>798</v>
      </c>
      <c r="C709" s="47" t="s">
        <v>12</v>
      </c>
      <c r="D709" s="62">
        <v>6618.2</v>
      </c>
      <c r="E709" s="51">
        <v>4110720.46</v>
      </c>
      <c r="F709" s="48">
        <f t="shared" si="65"/>
        <v>3132368.99</v>
      </c>
      <c r="G709" s="48">
        <f>ROUND(E709*0.238,2)</f>
        <v>978351.47</v>
      </c>
      <c r="H709" s="62">
        <v>6618.2</v>
      </c>
      <c r="I709" s="14" t="s">
        <v>800</v>
      </c>
      <c r="J709" s="14" t="s">
        <v>800</v>
      </c>
      <c r="K709" s="14" t="s">
        <v>800</v>
      </c>
      <c r="L709" s="14" t="s">
        <v>800</v>
      </c>
      <c r="M709" s="14" t="s">
        <v>800</v>
      </c>
      <c r="N709" s="14" t="s">
        <v>800</v>
      </c>
      <c r="O709" s="14" t="s">
        <v>800</v>
      </c>
      <c r="P709" s="14" t="s">
        <v>800</v>
      </c>
    </row>
    <row r="710" spans="1:16" s="80" customFormat="1" ht="37.5">
      <c r="A710" s="22">
        <v>707</v>
      </c>
      <c r="B710" s="107" t="s">
        <v>799</v>
      </c>
      <c r="C710" s="47" t="s">
        <v>12</v>
      </c>
      <c r="D710" s="62">
        <v>3495.1</v>
      </c>
      <c r="E710" s="40">
        <v>2170707.86</v>
      </c>
      <c r="F710" s="48">
        <f t="shared" si="65"/>
        <v>1654079.39</v>
      </c>
      <c r="G710" s="48">
        <f>ROUND(E710*0.238,2)</f>
        <v>516628.47</v>
      </c>
      <c r="H710" s="62">
        <v>3495.1</v>
      </c>
      <c r="I710" s="14" t="s">
        <v>800</v>
      </c>
      <c r="J710" s="14" t="s">
        <v>800</v>
      </c>
      <c r="K710" s="14" t="s">
        <v>800</v>
      </c>
      <c r="L710" s="14" t="s">
        <v>800</v>
      </c>
      <c r="M710" s="14" t="s">
        <v>800</v>
      </c>
      <c r="N710" s="14" t="s">
        <v>800</v>
      </c>
      <c r="O710" s="14" t="s">
        <v>800</v>
      </c>
      <c r="P710" s="14" t="s">
        <v>800</v>
      </c>
    </row>
    <row r="711" spans="1:16" s="80" customFormat="1" ht="18.75">
      <c r="A711" s="22">
        <v>708</v>
      </c>
      <c r="B711" s="93" t="s">
        <v>258</v>
      </c>
      <c r="C711" s="47" t="s">
        <v>12</v>
      </c>
      <c r="D711" s="47">
        <v>6287</v>
      </c>
      <c r="E711" s="47">
        <v>5572586.86</v>
      </c>
      <c r="F711" s="40">
        <f t="shared" si="65"/>
        <v>5293957.5200000005</v>
      </c>
      <c r="G711" s="40">
        <f>ROUND(E711*0.05,2)</f>
        <v>278629.34</v>
      </c>
      <c r="H711" s="47">
        <v>6287</v>
      </c>
      <c r="I711" s="14" t="s">
        <v>809</v>
      </c>
      <c r="J711" s="14" t="s">
        <v>809</v>
      </c>
      <c r="K711" s="14" t="s">
        <v>809</v>
      </c>
      <c r="L711" s="14" t="s">
        <v>809</v>
      </c>
      <c r="M711" s="14" t="s">
        <v>809</v>
      </c>
      <c r="N711" s="14" t="s">
        <v>809</v>
      </c>
      <c r="O711" s="14" t="s">
        <v>809</v>
      </c>
      <c r="P711" s="14" t="s">
        <v>809</v>
      </c>
    </row>
    <row r="712" spans="1:16" s="80" customFormat="1" ht="18.75">
      <c r="A712" s="22">
        <v>709</v>
      </c>
      <c r="B712" s="98" t="s">
        <v>801</v>
      </c>
      <c r="C712" s="47" t="s">
        <v>12</v>
      </c>
      <c r="D712" s="47">
        <v>4011</v>
      </c>
      <c r="E712" s="47">
        <v>2434884.45</v>
      </c>
      <c r="F712" s="40">
        <f aca="true" t="shared" si="66" ref="F712:F729">E712-G712</f>
        <v>2313140.23</v>
      </c>
      <c r="G712" s="40">
        <f>ROUND(E712*0.05,2)</f>
        <v>121744.22</v>
      </c>
      <c r="H712" s="47">
        <v>4011</v>
      </c>
      <c r="I712" s="14" t="s">
        <v>809</v>
      </c>
      <c r="J712" s="14" t="s">
        <v>809</v>
      </c>
      <c r="K712" s="14" t="s">
        <v>809</v>
      </c>
      <c r="L712" s="14" t="s">
        <v>809</v>
      </c>
      <c r="M712" s="14" t="s">
        <v>809</v>
      </c>
      <c r="N712" s="14" t="s">
        <v>809</v>
      </c>
      <c r="O712" s="14" t="s">
        <v>809</v>
      </c>
      <c r="P712" s="14" t="s">
        <v>809</v>
      </c>
    </row>
    <row r="713" spans="1:16" s="80" customFormat="1" ht="18.75">
      <c r="A713" s="22">
        <v>710</v>
      </c>
      <c r="B713" s="98" t="s">
        <v>630</v>
      </c>
      <c r="C713" s="47" t="s">
        <v>12</v>
      </c>
      <c r="D713" s="47">
        <v>4076</v>
      </c>
      <c r="E713" s="47">
        <v>2543126.83</v>
      </c>
      <c r="F713" s="40">
        <f t="shared" si="66"/>
        <v>2235408.48</v>
      </c>
      <c r="G713" s="40">
        <f aca="true" t="shared" si="67" ref="G713:G721">ROUND(E713*0.121,2)</f>
        <v>307718.35</v>
      </c>
      <c r="H713" s="47">
        <v>4076</v>
      </c>
      <c r="I713" s="14" t="s">
        <v>809</v>
      </c>
      <c r="J713" s="14" t="s">
        <v>809</v>
      </c>
      <c r="K713" s="14" t="s">
        <v>809</v>
      </c>
      <c r="L713" s="14" t="s">
        <v>809</v>
      </c>
      <c r="M713" s="14" t="s">
        <v>809</v>
      </c>
      <c r="N713" s="14" t="s">
        <v>809</v>
      </c>
      <c r="O713" s="14" t="s">
        <v>809</v>
      </c>
      <c r="P713" s="14" t="s">
        <v>809</v>
      </c>
    </row>
    <row r="714" spans="1:16" s="80" customFormat="1" ht="18.75">
      <c r="A714" s="22">
        <v>711</v>
      </c>
      <c r="B714" s="98" t="s">
        <v>802</v>
      </c>
      <c r="C714" s="47" t="s">
        <v>12</v>
      </c>
      <c r="D714" s="47">
        <v>3040</v>
      </c>
      <c r="E714" s="47">
        <v>1912100.08</v>
      </c>
      <c r="F714" s="40">
        <f t="shared" si="66"/>
        <v>1680735.9700000002</v>
      </c>
      <c r="G714" s="40">
        <f t="shared" si="67"/>
        <v>231364.11</v>
      </c>
      <c r="H714" s="47">
        <v>3040</v>
      </c>
      <c r="I714" s="14" t="s">
        <v>809</v>
      </c>
      <c r="J714" s="14" t="s">
        <v>809</v>
      </c>
      <c r="K714" s="14" t="s">
        <v>809</v>
      </c>
      <c r="L714" s="14" t="s">
        <v>809</v>
      </c>
      <c r="M714" s="14" t="s">
        <v>809</v>
      </c>
      <c r="N714" s="14" t="s">
        <v>809</v>
      </c>
      <c r="O714" s="14" t="s">
        <v>809</v>
      </c>
      <c r="P714" s="14" t="s">
        <v>809</v>
      </c>
    </row>
    <row r="715" spans="1:16" s="80" customFormat="1" ht="18.75">
      <c r="A715" s="22">
        <v>712</v>
      </c>
      <c r="B715" s="98" t="s">
        <v>803</v>
      </c>
      <c r="C715" s="47" t="s">
        <v>12</v>
      </c>
      <c r="D715" s="47">
        <v>1152.5</v>
      </c>
      <c r="E715" s="47">
        <v>589280.55</v>
      </c>
      <c r="F715" s="40">
        <f t="shared" si="66"/>
        <v>517977.60000000003</v>
      </c>
      <c r="G715" s="40">
        <f t="shared" si="67"/>
        <v>71302.95</v>
      </c>
      <c r="H715" s="47">
        <v>1152.5</v>
      </c>
      <c r="I715" s="14" t="s">
        <v>809</v>
      </c>
      <c r="J715" s="14" t="s">
        <v>809</v>
      </c>
      <c r="K715" s="14" t="s">
        <v>809</v>
      </c>
      <c r="L715" s="14" t="s">
        <v>809</v>
      </c>
      <c r="M715" s="14" t="s">
        <v>809</v>
      </c>
      <c r="N715" s="14" t="s">
        <v>809</v>
      </c>
      <c r="O715" s="14" t="s">
        <v>809</v>
      </c>
      <c r="P715" s="14" t="s">
        <v>809</v>
      </c>
    </row>
    <row r="716" spans="1:16" s="80" customFormat="1" ht="18.75">
      <c r="A716" s="22">
        <v>713</v>
      </c>
      <c r="B716" s="98" t="s">
        <v>804</v>
      </c>
      <c r="C716" s="47" t="s">
        <v>12</v>
      </c>
      <c r="D716" s="47">
        <v>1098.5</v>
      </c>
      <c r="E716" s="47">
        <v>523808.8</v>
      </c>
      <c r="F716" s="40">
        <f t="shared" si="66"/>
        <v>460427.94</v>
      </c>
      <c r="G716" s="40">
        <f t="shared" si="67"/>
        <v>63380.86</v>
      </c>
      <c r="H716" s="47">
        <v>1098.5</v>
      </c>
      <c r="I716" s="14" t="s">
        <v>809</v>
      </c>
      <c r="J716" s="14" t="s">
        <v>809</v>
      </c>
      <c r="K716" s="14" t="s">
        <v>809</v>
      </c>
      <c r="L716" s="14" t="s">
        <v>809</v>
      </c>
      <c r="M716" s="14" t="s">
        <v>809</v>
      </c>
      <c r="N716" s="14" t="s">
        <v>809</v>
      </c>
      <c r="O716" s="14" t="s">
        <v>809</v>
      </c>
      <c r="P716" s="14" t="s">
        <v>809</v>
      </c>
    </row>
    <row r="717" spans="1:16" s="80" customFormat="1" ht="18.75">
      <c r="A717" s="22">
        <v>714</v>
      </c>
      <c r="B717" s="98" t="s">
        <v>412</v>
      </c>
      <c r="C717" s="47" t="s">
        <v>12</v>
      </c>
      <c r="D717" s="47">
        <v>2400</v>
      </c>
      <c r="E717" s="47">
        <v>1457867.78</v>
      </c>
      <c r="F717" s="40">
        <f t="shared" si="66"/>
        <v>1384974.3900000001</v>
      </c>
      <c r="G717" s="40">
        <f>ROUND(E717*0.05,2)</f>
        <v>72893.39</v>
      </c>
      <c r="H717" s="47">
        <v>2400</v>
      </c>
      <c r="I717" s="14" t="s">
        <v>809</v>
      </c>
      <c r="J717" s="14" t="s">
        <v>809</v>
      </c>
      <c r="K717" s="14" t="s">
        <v>809</v>
      </c>
      <c r="L717" s="14" t="s">
        <v>809</v>
      </c>
      <c r="M717" s="14" t="s">
        <v>809</v>
      </c>
      <c r="N717" s="14" t="s">
        <v>809</v>
      </c>
      <c r="O717" s="14" t="s">
        <v>809</v>
      </c>
      <c r="P717" s="14" t="s">
        <v>809</v>
      </c>
    </row>
    <row r="718" spans="1:16" s="80" customFormat="1" ht="18.75">
      <c r="A718" s="22">
        <v>715</v>
      </c>
      <c r="B718" s="98" t="s">
        <v>210</v>
      </c>
      <c r="C718" s="47" t="s">
        <v>12</v>
      </c>
      <c r="D718" s="47">
        <v>2857.5</v>
      </c>
      <c r="E718" s="47">
        <v>2477970.25</v>
      </c>
      <c r="F718" s="40">
        <f t="shared" si="66"/>
        <v>2354071.74</v>
      </c>
      <c r="G718" s="40">
        <f>ROUND(E718*0.05,2)</f>
        <v>123898.51</v>
      </c>
      <c r="H718" s="47">
        <v>2857.5</v>
      </c>
      <c r="I718" s="14" t="s">
        <v>809</v>
      </c>
      <c r="J718" s="14" t="s">
        <v>809</v>
      </c>
      <c r="K718" s="14" t="s">
        <v>809</v>
      </c>
      <c r="L718" s="14" t="s">
        <v>809</v>
      </c>
      <c r="M718" s="14" t="s">
        <v>809</v>
      </c>
      <c r="N718" s="14" t="s">
        <v>809</v>
      </c>
      <c r="O718" s="14" t="s">
        <v>809</v>
      </c>
      <c r="P718" s="14" t="s">
        <v>809</v>
      </c>
    </row>
    <row r="719" spans="1:16" s="80" customFormat="1" ht="18.75">
      <c r="A719" s="22">
        <v>716</v>
      </c>
      <c r="B719" s="98" t="s">
        <v>805</v>
      </c>
      <c r="C719" s="47" t="s">
        <v>12</v>
      </c>
      <c r="D719" s="47">
        <v>2610</v>
      </c>
      <c r="E719" s="47">
        <v>1691428.37</v>
      </c>
      <c r="F719" s="40">
        <f t="shared" si="66"/>
        <v>1606856.9500000002</v>
      </c>
      <c r="G719" s="40">
        <f>ROUND(E719*0.05,2)</f>
        <v>84571.42</v>
      </c>
      <c r="H719" s="47">
        <v>2610</v>
      </c>
      <c r="I719" s="14" t="s">
        <v>809</v>
      </c>
      <c r="J719" s="14" t="s">
        <v>809</v>
      </c>
      <c r="K719" s="14" t="s">
        <v>809</v>
      </c>
      <c r="L719" s="14" t="s">
        <v>809</v>
      </c>
      <c r="M719" s="14" t="s">
        <v>809</v>
      </c>
      <c r="N719" s="14" t="s">
        <v>809</v>
      </c>
      <c r="O719" s="14" t="s">
        <v>809</v>
      </c>
      <c r="P719" s="14" t="s">
        <v>809</v>
      </c>
    </row>
    <row r="720" spans="1:16" s="80" customFormat="1" ht="18.75">
      <c r="A720" s="22">
        <v>717</v>
      </c>
      <c r="B720" s="98" t="s">
        <v>806</v>
      </c>
      <c r="C720" s="47" t="s">
        <v>12</v>
      </c>
      <c r="D720" s="47">
        <v>1035</v>
      </c>
      <c r="E720" s="47">
        <v>670759.53</v>
      </c>
      <c r="F720" s="40">
        <f t="shared" si="66"/>
        <v>637221.55</v>
      </c>
      <c r="G720" s="40">
        <f>ROUND(E720*0.05,2)</f>
        <v>33537.98</v>
      </c>
      <c r="H720" s="47">
        <v>1035</v>
      </c>
      <c r="I720" s="14" t="s">
        <v>809</v>
      </c>
      <c r="J720" s="14" t="s">
        <v>809</v>
      </c>
      <c r="K720" s="14" t="s">
        <v>809</v>
      </c>
      <c r="L720" s="14" t="s">
        <v>809</v>
      </c>
      <c r="M720" s="14" t="s">
        <v>809</v>
      </c>
      <c r="N720" s="14" t="s">
        <v>809</v>
      </c>
      <c r="O720" s="14" t="s">
        <v>809</v>
      </c>
      <c r="P720" s="14" t="s">
        <v>809</v>
      </c>
    </row>
    <row r="721" spans="1:16" s="80" customFormat="1" ht="18.75">
      <c r="A721" s="22">
        <v>718</v>
      </c>
      <c r="B721" s="98" t="s">
        <v>807</v>
      </c>
      <c r="C721" s="47" t="s">
        <v>12</v>
      </c>
      <c r="D721" s="47">
        <v>1140</v>
      </c>
      <c r="E721" s="47">
        <v>1128842.11</v>
      </c>
      <c r="F721" s="40">
        <f t="shared" si="66"/>
        <v>992252.2100000001</v>
      </c>
      <c r="G721" s="40">
        <f t="shared" si="67"/>
        <v>136589.9</v>
      </c>
      <c r="H721" s="47">
        <v>1140</v>
      </c>
      <c r="I721" s="14" t="s">
        <v>809</v>
      </c>
      <c r="J721" s="14" t="s">
        <v>809</v>
      </c>
      <c r="K721" s="14" t="s">
        <v>809</v>
      </c>
      <c r="L721" s="14" t="s">
        <v>809</v>
      </c>
      <c r="M721" s="14" t="s">
        <v>809</v>
      </c>
      <c r="N721" s="14" t="s">
        <v>809</v>
      </c>
      <c r="O721" s="14" t="s">
        <v>809</v>
      </c>
      <c r="P721" s="14" t="s">
        <v>809</v>
      </c>
    </row>
    <row r="722" spans="1:16" s="80" customFormat="1" ht="18.75">
      <c r="A722" s="22">
        <v>719</v>
      </c>
      <c r="B722" s="93" t="s">
        <v>629</v>
      </c>
      <c r="C722" s="47" t="s">
        <v>12</v>
      </c>
      <c r="D722" s="47">
        <v>5400</v>
      </c>
      <c r="E722" s="47">
        <v>5210901.31</v>
      </c>
      <c r="F722" s="40">
        <f t="shared" si="66"/>
        <v>4950356.239999999</v>
      </c>
      <c r="G722" s="40">
        <f>ROUND(E722*0.05,2)</f>
        <v>260545.07</v>
      </c>
      <c r="H722" s="47">
        <v>5400</v>
      </c>
      <c r="I722" s="14" t="s">
        <v>809</v>
      </c>
      <c r="J722" s="14" t="s">
        <v>809</v>
      </c>
      <c r="K722" s="14" t="s">
        <v>809</v>
      </c>
      <c r="L722" s="14" t="s">
        <v>809</v>
      </c>
      <c r="M722" s="14" t="s">
        <v>809</v>
      </c>
      <c r="N722" s="14" t="s">
        <v>809</v>
      </c>
      <c r="O722" s="14" t="s">
        <v>809</v>
      </c>
      <c r="P722" s="14" t="s">
        <v>809</v>
      </c>
    </row>
    <row r="723" spans="1:16" s="80" customFormat="1" ht="18.75">
      <c r="A723" s="22">
        <v>720</v>
      </c>
      <c r="B723" s="93" t="s">
        <v>808</v>
      </c>
      <c r="C723" s="47" t="s">
        <v>12</v>
      </c>
      <c r="D723" s="47">
        <v>1050</v>
      </c>
      <c r="E723" s="47">
        <v>868726.88</v>
      </c>
      <c r="F723" s="40">
        <f t="shared" si="66"/>
        <v>825290.54</v>
      </c>
      <c r="G723" s="40">
        <f>ROUND(E723*0.05,2)</f>
        <v>43436.34</v>
      </c>
      <c r="H723" s="47">
        <v>1050</v>
      </c>
      <c r="I723" s="14" t="s">
        <v>809</v>
      </c>
      <c r="J723" s="14" t="s">
        <v>809</v>
      </c>
      <c r="K723" s="14" t="s">
        <v>809</v>
      </c>
      <c r="L723" s="14" t="s">
        <v>809</v>
      </c>
      <c r="M723" s="14" t="s">
        <v>809</v>
      </c>
      <c r="N723" s="14" t="s">
        <v>809</v>
      </c>
      <c r="O723" s="14" t="s">
        <v>809</v>
      </c>
      <c r="P723" s="14" t="s">
        <v>809</v>
      </c>
    </row>
    <row r="724" spans="1:16" s="80" customFormat="1" ht="37.5">
      <c r="A724" s="22">
        <v>721</v>
      </c>
      <c r="B724" s="108" t="s">
        <v>810</v>
      </c>
      <c r="C724" s="47" t="s">
        <v>12</v>
      </c>
      <c r="D724" s="56">
        <v>1145</v>
      </c>
      <c r="E724" s="47">
        <f>790085.06</f>
        <v>790085.06</v>
      </c>
      <c r="F724" s="40">
        <f t="shared" si="66"/>
        <v>488272.57000000007</v>
      </c>
      <c r="G724" s="40">
        <f aca="true" t="shared" si="68" ref="G724:G729">ROUND(E724*0.382,2)</f>
        <v>301812.49</v>
      </c>
      <c r="H724" s="56">
        <v>1145</v>
      </c>
      <c r="I724" s="14" t="s">
        <v>816</v>
      </c>
      <c r="J724" s="14" t="s">
        <v>816</v>
      </c>
      <c r="K724" s="14" t="s">
        <v>816</v>
      </c>
      <c r="L724" s="14" t="s">
        <v>816</v>
      </c>
      <c r="M724" s="14" t="s">
        <v>816</v>
      </c>
      <c r="N724" s="14" t="s">
        <v>816</v>
      </c>
      <c r="O724" s="14" t="s">
        <v>816</v>
      </c>
      <c r="P724" s="14" t="s">
        <v>816</v>
      </c>
    </row>
    <row r="725" spans="1:16" s="80" customFormat="1" ht="37.5">
      <c r="A725" s="22">
        <v>722</v>
      </c>
      <c r="B725" s="108" t="s">
        <v>811</v>
      </c>
      <c r="C725" s="47" t="s">
        <v>12</v>
      </c>
      <c r="D725" s="56">
        <v>1022</v>
      </c>
      <c r="E725" s="47">
        <f>852917.17</f>
        <v>852917.17</v>
      </c>
      <c r="F725" s="40">
        <f t="shared" si="66"/>
        <v>527102.81</v>
      </c>
      <c r="G725" s="40">
        <f t="shared" si="68"/>
        <v>325814.36</v>
      </c>
      <c r="H725" s="56">
        <v>1022</v>
      </c>
      <c r="I725" s="14" t="s">
        <v>816</v>
      </c>
      <c r="J725" s="14" t="s">
        <v>816</v>
      </c>
      <c r="K725" s="14" t="s">
        <v>816</v>
      </c>
      <c r="L725" s="14" t="s">
        <v>816</v>
      </c>
      <c r="M725" s="14" t="s">
        <v>816</v>
      </c>
      <c r="N725" s="14" t="s">
        <v>816</v>
      </c>
      <c r="O725" s="14" t="s">
        <v>816</v>
      </c>
      <c r="P725" s="14" t="s">
        <v>816</v>
      </c>
    </row>
    <row r="726" spans="1:16" s="80" customFormat="1" ht="37.5">
      <c r="A726" s="22">
        <v>723</v>
      </c>
      <c r="B726" s="108" t="s">
        <v>812</v>
      </c>
      <c r="C726" s="47" t="s">
        <v>12</v>
      </c>
      <c r="D726" s="56">
        <v>553</v>
      </c>
      <c r="E726" s="47">
        <f>343938.65</f>
        <v>343938.65</v>
      </c>
      <c r="F726" s="40">
        <f t="shared" si="66"/>
        <v>212554.09000000003</v>
      </c>
      <c r="G726" s="40">
        <f t="shared" si="68"/>
        <v>131384.56</v>
      </c>
      <c r="H726" s="56">
        <v>553</v>
      </c>
      <c r="I726" s="14" t="s">
        <v>816</v>
      </c>
      <c r="J726" s="14" t="s">
        <v>816</v>
      </c>
      <c r="K726" s="14" t="s">
        <v>816</v>
      </c>
      <c r="L726" s="14" t="s">
        <v>816</v>
      </c>
      <c r="M726" s="14" t="s">
        <v>816</v>
      </c>
      <c r="N726" s="14" t="s">
        <v>816</v>
      </c>
      <c r="O726" s="14" t="s">
        <v>816</v>
      </c>
      <c r="P726" s="14" t="s">
        <v>816</v>
      </c>
    </row>
    <row r="727" spans="1:16" s="80" customFormat="1" ht="37.5">
      <c r="A727" s="22">
        <v>724</v>
      </c>
      <c r="B727" s="108" t="s">
        <v>813</v>
      </c>
      <c r="C727" s="47" t="s">
        <v>12</v>
      </c>
      <c r="D727" s="56">
        <v>754</v>
      </c>
      <c r="E727" s="47">
        <f>551584.14</f>
        <v>551584.14</v>
      </c>
      <c r="F727" s="40">
        <f t="shared" si="66"/>
        <v>340879</v>
      </c>
      <c r="G727" s="40">
        <f t="shared" si="68"/>
        <v>210705.14</v>
      </c>
      <c r="H727" s="56">
        <v>754</v>
      </c>
      <c r="I727" s="14" t="s">
        <v>816</v>
      </c>
      <c r="J727" s="14" t="s">
        <v>816</v>
      </c>
      <c r="K727" s="14" t="s">
        <v>816</v>
      </c>
      <c r="L727" s="14" t="s">
        <v>816</v>
      </c>
      <c r="M727" s="14" t="s">
        <v>816</v>
      </c>
      <c r="N727" s="14" t="s">
        <v>816</v>
      </c>
      <c r="O727" s="14" t="s">
        <v>816</v>
      </c>
      <c r="P727" s="14" t="s">
        <v>816</v>
      </c>
    </row>
    <row r="728" spans="1:16" s="80" customFormat="1" ht="37.5">
      <c r="A728" s="22">
        <v>725</v>
      </c>
      <c r="B728" s="108" t="s">
        <v>814</v>
      </c>
      <c r="C728" s="47" t="s">
        <v>12</v>
      </c>
      <c r="D728" s="56">
        <v>368</v>
      </c>
      <c r="E728" s="47">
        <f>269929.43</f>
        <v>269929.43</v>
      </c>
      <c r="F728" s="40">
        <f t="shared" si="66"/>
        <v>166816.39</v>
      </c>
      <c r="G728" s="40">
        <f t="shared" si="68"/>
        <v>103113.04</v>
      </c>
      <c r="H728" s="56">
        <v>368</v>
      </c>
      <c r="I728" s="14" t="s">
        <v>816</v>
      </c>
      <c r="J728" s="14" t="s">
        <v>816</v>
      </c>
      <c r="K728" s="14" t="s">
        <v>816</v>
      </c>
      <c r="L728" s="14" t="s">
        <v>816</v>
      </c>
      <c r="M728" s="14" t="s">
        <v>816</v>
      </c>
      <c r="N728" s="14" t="s">
        <v>816</v>
      </c>
      <c r="O728" s="14" t="s">
        <v>816</v>
      </c>
      <c r="P728" s="14" t="s">
        <v>816</v>
      </c>
    </row>
    <row r="729" spans="1:16" s="80" customFormat="1" ht="37.5">
      <c r="A729" s="22">
        <v>726</v>
      </c>
      <c r="B729" s="108" t="s">
        <v>815</v>
      </c>
      <c r="C729" s="47" t="s">
        <v>12</v>
      </c>
      <c r="D729" s="56">
        <v>2186</v>
      </c>
      <c r="E729" s="47">
        <f>1377224.3</f>
        <v>1377224.3</v>
      </c>
      <c r="F729" s="40">
        <f t="shared" si="66"/>
        <v>851124.62</v>
      </c>
      <c r="G729" s="40">
        <f t="shared" si="68"/>
        <v>526099.68</v>
      </c>
      <c r="H729" s="56">
        <v>2186</v>
      </c>
      <c r="I729" s="14" t="s">
        <v>816</v>
      </c>
      <c r="J729" s="14" t="s">
        <v>816</v>
      </c>
      <c r="K729" s="14" t="s">
        <v>816</v>
      </c>
      <c r="L729" s="14" t="s">
        <v>816</v>
      </c>
      <c r="M729" s="14" t="s">
        <v>816</v>
      </c>
      <c r="N729" s="14" t="s">
        <v>816</v>
      </c>
      <c r="O729" s="14" t="s">
        <v>816</v>
      </c>
      <c r="P729" s="14" t="s">
        <v>816</v>
      </c>
    </row>
    <row r="730" spans="1:16" s="80" customFormat="1" ht="18.75">
      <c r="A730" s="22">
        <v>727</v>
      </c>
      <c r="B730" s="93" t="s">
        <v>817</v>
      </c>
      <c r="C730" s="47" t="s">
        <v>12</v>
      </c>
      <c r="D730" s="47">
        <v>2964</v>
      </c>
      <c r="E730" s="40">
        <v>2010885.07</v>
      </c>
      <c r="F730" s="40">
        <f>E730-G730</f>
        <v>1377753.125</v>
      </c>
      <c r="G730" s="40">
        <v>633131.9450000001</v>
      </c>
      <c r="H730" s="47">
        <v>2964</v>
      </c>
      <c r="I730" s="14" t="s">
        <v>821</v>
      </c>
      <c r="J730" s="14" t="s">
        <v>821</v>
      </c>
      <c r="K730" s="14" t="s">
        <v>821</v>
      </c>
      <c r="L730" s="14" t="s">
        <v>821</v>
      </c>
      <c r="M730" s="14" t="s">
        <v>821</v>
      </c>
      <c r="N730" s="14" t="s">
        <v>821</v>
      </c>
      <c r="O730" s="14" t="s">
        <v>821</v>
      </c>
      <c r="P730" s="14" t="s">
        <v>821</v>
      </c>
    </row>
    <row r="731" spans="1:16" s="80" customFormat="1" ht="18.75">
      <c r="A731" s="22">
        <v>728</v>
      </c>
      <c r="B731" s="93" t="s">
        <v>818</v>
      </c>
      <c r="C731" s="47" t="s">
        <v>12</v>
      </c>
      <c r="D731" s="47">
        <v>1334.5</v>
      </c>
      <c r="E731" s="40">
        <v>1076866.37</v>
      </c>
      <c r="F731" s="40">
        <f>E731-G731</f>
        <v>675371.0650000001</v>
      </c>
      <c r="G731" s="40">
        <v>401495.30500000005</v>
      </c>
      <c r="H731" s="47">
        <v>1334.5</v>
      </c>
      <c r="I731" s="14" t="s">
        <v>821</v>
      </c>
      <c r="J731" s="14" t="s">
        <v>821</v>
      </c>
      <c r="K731" s="14" t="s">
        <v>821</v>
      </c>
      <c r="L731" s="14" t="s">
        <v>821</v>
      </c>
      <c r="M731" s="14" t="s">
        <v>821</v>
      </c>
      <c r="N731" s="14" t="s">
        <v>821</v>
      </c>
      <c r="O731" s="14" t="s">
        <v>821</v>
      </c>
      <c r="P731" s="14" t="s">
        <v>821</v>
      </c>
    </row>
    <row r="732" spans="1:16" s="80" customFormat="1" ht="37.5">
      <c r="A732" s="22">
        <v>729</v>
      </c>
      <c r="B732" s="93" t="s">
        <v>819</v>
      </c>
      <c r="C732" s="47" t="s">
        <v>12</v>
      </c>
      <c r="D732" s="47">
        <v>2047.2</v>
      </c>
      <c r="E732" s="40">
        <v>1500436.47</v>
      </c>
      <c r="F732" s="40">
        <f>E732-G732</f>
        <v>993895.7849999999</v>
      </c>
      <c r="G732" s="40">
        <v>506540.68500000006</v>
      </c>
      <c r="H732" s="47">
        <v>2047.2</v>
      </c>
      <c r="I732" s="14" t="s">
        <v>821</v>
      </c>
      <c r="J732" s="14" t="s">
        <v>821</v>
      </c>
      <c r="K732" s="14" t="s">
        <v>821</v>
      </c>
      <c r="L732" s="14" t="s">
        <v>821</v>
      </c>
      <c r="M732" s="14" t="s">
        <v>821</v>
      </c>
      <c r="N732" s="14" t="s">
        <v>821</v>
      </c>
      <c r="O732" s="14" t="s">
        <v>821</v>
      </c>
      <c r="P732" s="14" t="s">
        <v>821</v>
      </c>
    </row>
    <row r="733" spans="1:16" s="80" customFormat="1" ht="37.5">
      <c r="A733" s="22">
        <v>730</v>
      </c>
      <c r="B733" s="93" t="s">
        <v>820</v>
      </c>
      <c r="C733" s="47" t="s">
        <v>12</v>
      </c>
      <c r="D733" s="47">
        <v>1423</v>
      </c>
      <c r="E733" s="40">
        <v>914112.33</v>
      </c>
      <c r="F733" s="40">
        <f>E733-G733</f>
        <v>552980.0249999999</v>
      </c>
      <c r="G733" s="40">
        <v>361132.30500000005</v>
      </c>
      <c r="H733" s="47">
        <v>1423</v>
      </c>
      <c r="I733" s="14" t="s">
        <v>821</v>
      </c>
      <c r="J733" s="14" t="s">
        <v>821</v>
      </c>
      <c r="K733" s="14" t="s">
        <v>821</v>
      </c>
      <c r="L733" s="14" t="s">
        <v>821</v>
      </c>
      <c r="M733" s="14" t="s">
        <v>821</v>
      </c>
      <c r="N733" s="14" t="s">
        <v>821</v>
      </c>
      <c r="O733" s="14" t="s">
        <v>821</v>
      </c>
      <c r="P733" s="14" t="s">
        <v>821</v>
      </c>
    </row>
    <row r="734" spans="1:16" s="80" customFormat="1" ht="18.75">
      <c r="A734" s="22">
        <v>731</v>
      </c>
      <c r="B734" s="123" t="s">
        <v>822</v>
      </c>
      <c r="C734" s="40" t="s">
        <v>12</v>
      </c>
      <c r="D734" s="74">
        <v>1732</v>
      </c>
      <c r="E734" s="40">
        <v>1321567.2</v>
      </c>
      <c r="F734" s="40">
        <v>1255488.8399999999</v>
      </c>
      <c r="G734" s="40">
        <f aca="true" t="shared" si="69" ref="G734:G766">E734-F734</f>
        <v>66078.3600000001</v>
      </c>
      <c r="H734" s="74">
        <v>1732</v>
      </c>
      <c r="I734" s="14" t="s">
        <v>855</v>
      </c>
      <c r="J734" s="14" t="s">
        <v>855</v>
      </c>
      <c r="K734" s="14" t="s">
        <v>855</v>
      </c>
      <c r="L734" s="14" t="s">
        <v>855</v>
      </c>
      <c r="M734" s="14" t="s">
        <v>855</v>
      </c>
      <c r="N734" s="14" t="s">
        <v>855</v>
      </c>
      <c r="O734" s="14" t="s">
        <v>855</v>
      </c>
      <c r="P734" s="14" t="s">
        <v>855</v>
      </c>
    </row>
    <row r="735" spans="1:16" s="80" customFormat="1" ht="37.5">
      <c r="A735" s="22">
        <v>732</v>
      </c>
      <c r="B735" s="123" t="s">
        <v>823</v>
      </c>
      <c r="C735" s="40" t="s">
        <v>12</v>
      </c>
      <c r="D735" s="74">
        <v>2036</v>
      </c>
      <c r="E735" s="40">
        <v>1545544.24</v>
      </c>
      <c r="F735" s="40">
        <v>1468267.03</v>
      </c>
      <c r="G735" s="40">
        <f t="shared" si="69"/>
        <v>77277.20999999996</v>
      </c>
      <c r="H735" s="74">
        <v>2036</v>
      </c>
      <c r="I735" s="14" t="s">
        <v>855</v>
      </c>
      <c r="J735" s="14" t="s">
        <v>855</v>
      </c>
      <c r="K735" s="14" t="s">
        <v>855</v>
      </c>
      <c r="L735" s="14" t="s">
        <v>855</v>
      </c>
      <c r="M735" s="14" t="s">
        <v>855</v>
      </c>
      <c r="N735" s="14" t="s">
        <v>855</v>
      </c>
      <c r="O735" s="14" t="s">
        <v>855</v>
      </c>
      <c r="P735" s="14" t="s">
        <v>855</v>
      </c>
    </row>
    <row r="736" spans="1:16" s="80" customFormat="1" ht="37.5">
      <c r="A736" s="22">
        <v>733</v>
      </c>
      <c r="B736" s="123" t="s">
        <v>824</v>
      </c>
      <c r="C736" s="40" t="s">
        <v>12</v>
      </c>
      <c r="D736" s="74">
        <v>1900</v>
      </c>
      <c r="E736" s="40">
        <v>1204417.76</v>
      </c>
      <c r="F736" s="40">
        <v>1144196.87</v>
      </c>
      <c r="G736" s="40">
        <f t="shared" si="69"/>
        <v>60220.8899999999</v>
      </c>
      <c r="H736" s="74">
        <v>1900</v>
      </c>
      <c r="I736" s="14" t="s">
        <v>855</v>
      </c>
      <c r="J736" s="14" t="s">
        <v>855</v>
      </c>
      <c r="K736" s="14" t="s">
        <v>855</v>
      </c>
      <c r="L736" s="14" t="s">
        <v>855</v>
      </c>
      <c r="M736" s="14" t="s">
        <v>855</v>
      </c>
      <c r="N736" s="14" t="s">
        <v>855</v>
      </c>
      <c r="O736" s="14" t="s">
        <v>855</v>
      </c>
      <c r="P736" s="14" t="s">
        <v>855</v>
      </c>
    </row>
    <row r="737" spans="1:16" s="80" customFormat="1" ht="18.75">
      <c r="A737" s="22">
        <v>734</v>
      </c>
      <c r="B737" s="123" t="s">
        <v>825</v>
      </c>
      <c r="C737" s="40" t="s">
        <v>12</v>
      </c>
      <c r="D737" s="74">
        <v>4288</v>
      </c>
      <c r="E737" s="40">
        <v>3050865.1</v>
      </c>
      <c r="F737" s="40">
        <v>2898321.85</v>
      </c>
      <c r="G737" s="40">
        <f t="shared" si="69"/>
        <v>152543.25</v>
      </c>
      <c r="H737" s="74">
        <v>4288</v>
      </c>
      <c r="I737" s="14" t="s">
        <v>855</v>
      </c>
      <c r="J737" s="14" t="s">
        <v>855</v>
      </c>
      <c r="K737" s="14" t="s">
        <v>855</v>
      </c>
      <c r="L737" s="14" t="s">
        <v>855</v>
      </c>
      <c r="M737" s="14" t="s">
        <v>855</v>
      </c>
      <c r="N737" s="14" t="s">
        <v>855</v>
      </c>
      <c r="O737" s="14" t="s">
        <v>855</v>
      </c>
      <c r="P737" s="14" t="s">
        <v>855</v>
      </c>
    </row>
    <row r="738" spans="1:16" s="80" customFormat="1" ht="18.75">
      <c r="A738" s="22">
        <v>735</v>
      </c>
      <c r="B738" s="123" t="s">
        <v>826</v>
      </c>
      <c r="C738" s="40" t="s">
        <v>12</v>
      </c>
      <c r="D738" s="74">
        <v>5025</v>
      </c>
      <c r="E738" s="40">
        <v>3335187.98</v>
      </c>
      <c r="F738" s="40">
        <v>3168428.58</v>
      </c>
      <c r="G738" s="40">
        <f t="shared" si="69"/>
        <v>166759.3999999999</v>
      </c>
      <c r="H738" s="74">
        <v>5025</v>
      </c>
      <c r="I738" s="14" t="s">
        <v>855</v>
      </c>
      <c r="J738" s="14" t="s">
        <v>855</v>
      </c>
      <c r="K738" s="14" t="s">
        <v>855</v>
      </c>
      <c r="L738" s="14" t="s">
        <v>855</v>
      </c>
      <c r="M738" s="14" t="s">
        <v>855</v>
      </c>
      <c r="N738" s="14" t="s">
        <v>855</v>
      </c>
      <c r="O738" s="14" t="s">
        <v>855</v>
      </c>
      <c r="P738" s="14" t="s">
        <v>855</v>
      </c>
    </row>
    <row r="739" spans="1:16" s="80" customFormat="1" ht="18.75">
      <c r="A739" s="22">
        <v>736</v>
      </c>
      <c r="B739" s="123" t="s">
        <v>827</v>
      </c>
      <c r="C739" s="40" t="s">
        <v>12</v>
      </c>
      <c r="D739" s="74">
        <v>13125</v>
      </c>
      <c r="E739" s="40">
        <v>8777906.7</v>
      </c>
      <c r="F739" s="40">
        <v>8339011.37</v>
      </c>
      <c r="G739" s="40">
        <f t="shared" si="69"/>
        <v>438895.32999999914</v>
      </c>
      <c r="H739" s="74">
        <v>13125</v>
      </c>
      <c r="I739" s="14" t="s">
        <v>855</v>
      </c>
      <c r="J739" s="14" t="s">
        <v>855</v>
      </c>
      <c r="K739" s="14" t="s">
        <v>855</v>
      </c>
      <c r="L739" s="14" t="s">
        <v>855</v>
      </c>
      <c r="M739" s="14" t="s">
        <v>855</v>
      </c>
      <c r="N739" s="14" t="s">
        <v>855</v>
      </c>
      <c r="O739" s="14" t="s">
        <v>855</v>
      </c>
      <c r="P739" s="14" t="s">
        <v>855</v>
      </c>
    </row>
    <row r="740" spans="1:16" s="80" customFormat="1" ht="18.75">
      <c r="A740" s="22">
        <v>737</v>
      </c>
      <c r="B740" s="123" t="s">
        <v>828</v>
      </c>
      <c r="C740" s="40" t="s">
        <v>12</v>
      </c>
      <c r="D740" s="74">
        <v>1301</v>
      </c>
      <c r="E740" s="40">
        <v>1169428.29</v>
      </c>
      <c r="F740" s="40">
        <v>1110956.88</v>
      </c>
      <c r="G740" s="40">
        <f t="shared" si="69"/>
        <v>58471.41000000015</v>
      </c>
      <c r="H740" s="74">
        <v>1301</v>
      </c>
      <c r="I740" s="14" t="s">
        <v>855</v>
      </c>
      <c r="J740" s="14" t="s">
        <v>855</v>
      </c>
      <c r="K740" s="14" t="s">
        <v>855</v>
      </c>
      <c r="L740" s="14" t="s">
        <v>855</v>
      </c>
      <c r="M740" s="14" t="s">
        <v>855</v>
      </c>
      <c r="N740" s="14" t="s">
        <v>855</v>
      </c>
      <c r="O740" s="14" t="s">
        <v>855</v>
      </c>
      <c r="P740" s="14" t="s">
        <v>855</v>
      </c>
    </row>
    <row r="741" spans="1:16" s="80" customFormat="1" ht="37.5">
      <c r="A741" s="22">
        <v>738</v>
      </c>
      <c r="B741" s="123" t="s">
        <v>829</v>
      </c>
      <c r="C741" s="40" t="s">
        <v>12</v>
      </c>
      <c r="D741" s="74">
        <v>3042</v>
      </c>
      <c r="E741" s="40">
        <v>3153752.42</v>
      </c>
      <c r="F741" s="40">
        <v>2996064.8</v>
      </c>
      <c r="G741" s="40">
        <f t="shared" si="69"/>
        <v>157687.6200000001</v>
      </c>
      <c r="H741" s="74">
        <v>3042</v>
      </c>
      <c r="I741" s="14" t="s">
        <v>855</v>
      </c>
      <c r="J741" s="14" t="s">
        <v>855</v>
      </c>
      <c r="K741" s="14" t="s">
        <v>855</v>
      </c>
      <c r="L741" s="14" t="s">
        <v>855</v>
      </c>
      <c r="M741" s="14" t="s">
        <v>855</v>
      </c>
      <c r="N741" s="14" t="s">
        <v>855</v>
      </c>
      <c r="O741" s="14" t="s">
        <v>855</v>
      </c>
      <c r="P741" s="14" t="s">
        <v>855</v>
      </c>
    </row>
    <row r="742" spans="1:16" s="80" customFormat="1" ht="18.75">
      <c r="A742" s="22">
        <v>739</v>
      </c>
      <c r="B742" s="123" t="s">
        <v>830</v>
      </c>
      <c r="C742" s="40" t="s">
        <v>12</v>
      </c>
      <c r="D742" s="74">
        <v>8760</v>
      </c>
      <c r="E742" s="40">
        <v>5887910.86</v>
      </c>
      <c r="F742" s="40">
        <v>5593515.32</v>
      </c>
      <c r="G742" s="40">
        <f t="shared" si="69"/>
        <v>294395.54000000004</v>
      </c>
      <c r="H742" s="74">
        <v>8760</v>
      </c>
      <c r="I742" s="14" t="s">
        <v>855</v>
      </c>
      <c r="J742" s="14" t="s">
        <v>855</v>
      </c>
      <c r="K742" s="14" t="s">
        <v>855</v>
      </c>
      <c r="L742" s="14" t="s">
        <v>855</v>
      </c>
      <c r="M742" s="14" t="s">
        <v>855</v>
      </c>
      <c r="N742" s="14" t="s">
        <v>855</v>
      </c>
      <c r="O742" s="14" t="s">
        <v>855</v>
      </c>
      <c r="P742" s="14" t="s">
        <v>855</v>
      </c>
    </row>
    <row r="743" spans="1:16" s="80" customFormat="1" ht="37.5">
      <c r="A743" s="22">
        <v>740</v>
      </c>
      <c r="B743" s="123" t="s">
        <v>831</v>
      </c>
      <c r="C743" s="40" t="s">
        <v>12</v>
      </c>
      <c r="D743" s="74">
        <v>4552</v>
      </c>
      <c r="E743" s="40">
        <v>3033654.66</v>
      </c>
      <c r="F743" s="40">
        <v>2881971.93</v>
      </c>
      <c r="G743" s="40">
        <f t="shared" si="69"/>
        <v>151682.72999999998</v>
      </c>
      <c r="H743" s="74">
        <v>4552</v>
      </c>
      <c r="I743" s="14" t="s">
        <v>855</v>
      </c>
      <c r="J743" s="14" t="s">
        <v>855</v>
      </c>
      <c r="K743" s="14" t="s">
        <v>855</v>
      </c>
      <c r="L743" s="14" t="s">
        <v>855</v>
      </c>
      <c r="M743" s="14" t="s">
        <v>855</v>
      </c>
      <c r="N743" s="14" t="s">
        <v>855</v>
      </c>
      <c r="O743" s="14" t="s">
        <v>855</v>
      </c>
      <c r="P743" s="14" t="s">
        <v>855</v>
      </c>
    </row>
    <row r="744" spans="1:16" s="80" customFormat="1" ht="37.5">
      <c r="A744" s="22">
        <v>741</v>
      </c>
      <c r="B744" s="123" t="s">
        <v>832</v>
      </c>
      <c r="C744" s="40" t="s">
        <v>12</v>
      </c>
      <c r="D744" s="74">
        <v>970</v>
      </c>
      <c r="E744" s="40">
        <v>857452.26</v>
      </c>
      <c r="F744" s="40">
        <v>814579.647</v>
      </c>
      <c r="G744" s="40">
        <f t="shared" si="69"/>
        <v>42872.61300000001</v>
      </c>
      <c r="H744" s="74">
        <v>970</v>
      </c>
      <c r="I744" s="14" t="s">
        <v>855</v>
      </c>
      <c r="J744" s="14" t="s">
        <v>855</v>
      </c>
      <c r="K744" s="14" t="s">
        <v>855</v>
      </c>
      <c r="L744" s="14" t="s">
        <v>855</v>
      </c>
      <c r="M744" s="14" t="s">
        <v>855</v>
      </c>
      <c r="N744" s="14" t="s">
        <v>855</v>
      </c>
      <c r="O744" s="14" t="s">
        <v>855</v>
      </c>
      <c r="P744" s="14" t="s">
        <v>855</v>
      </c>
    </row>
    <row r="745" spans="1:16" s="80" customFormat="1" ht="18.75">
      <c r="A745" s="22">
        <v>742</v>
      </c>
      <c r="B745" s="123" t="s">
        <v>833</v>
      </c>
      <c r="C745" s="40" t="s">
        <v>12</v>
      </c>
      <c r="D745" s="74">
        <v>336</v>
      </c>
      <c r="E745" s="40">
        <v>955172.68</v>
      </c>
      <c r="F745" s="40">
        <v>907414.05</v>
      </c>
      <c r="G745" s="40">
        <f t="shared" si="69"/>
        <v>47758.630000000005</v>
      </c>
      <c r="H745" s="74">
        <v>336</v>
      </c>
      <c r="I745" s="14" t="s">
        <v>855</v>
      </c>
      <c r="J745" s="14" t="s">
        <v>855</v>
      </c>
      <c r="K745" s="14" t="s">
        <v>855</v>
      </c>
      <c r="L745" s="14" t="s">
        <v>855</v>
      </c>
      <c r="M745" s="14" t="s">
        <v>855</v>
      </c>
      <c r="N745" s="14" t="s">
        <v>855</v>
      </c>
      <c r="O745" s="14" t="s">
        <v>855</v>
      </c>
      <c r="P745" s="14" t="s">
        <v>855</v>
      </c>
    </row>
    <row r="746" spans="1:16" s="80" customFormat="1" ht="18.75">
      <c r="A746" s="22">
        <v>743</v>
      </c>
      <c r="B746" s="123" t="s">
        <v>834</v>
      </c>
      <c r="C746" s="40" t="s">
        <v>12</v>
      </c>
      <c r="D746" s="74">
        <v>2680</v>
      </c>
      <c r="E746" s="40">
        <v>2476613.39</v>
      </c>
      <c r="F746" s="40">
        <v>2352782.72</v>
      </c>
      <c r="G746" s="40">
        <f t="shared" si="69"/>
        <v>123830.66999999993</v>
      </c>
      <c r="H746" s="74">
        <v>2680</v>
      </c>
      <c r="I746" s="14" t="s">
        <v>855</v>
      </c>
      <c r="J746" s="14" t="s">
        <v>855</v>
      </c>
      <c r="K746" s="14" t="s">
        <v>855</v>
      </c>
      <c r="L746" s="14" t="s">
        <v>855</v>
      </c>
      <c r="M746" s="14" t="s">
        <v>855</v>
      </c>
      <c r="N746" s="14" t="s">
        <v>855</v>
      </c>
      <c r="O746" s="14" t="s">
        <v>855</v>
      </c>
      <c r="P746" s="14" t="s">
        <v>855</v>
      </c>
    </row>
    <row r="747" spans="1:16" s="80" customFormat="1" ht="18.75">
      <c r="A747" s="22">
        <v>744</v>
      </c>
      <c r="B747" s="123" t="s">
        <v>835</v>
      </c>
      <c r="C747" s="40" t="s">
        <v>12</v>
      </c>
      <c r="D747" s="74">
        <v>7733</v>
      </c>
      <c r="E747" s="40">
        <v>5116162.78</v>
      </c>
      <c r="F747" s="40">
        <v>4860354.64</v>
      </c>
      <c r="G747" s="40">
        <f t="shared" si="69"/>
        <v>255808.1400000006</v>
      </c>
      <c r="H747" s="74">
        <v>7733</v>
      </c>
      <c r="I747" s="14" t="s">
        <v>855</v>
      </c>
      <c r="J747" s="14" t="s">
        <v>855</v>
      </c>
      <c r="K747" s="14" t="s">
        <v>855</v>
      </c>
      <c r="L747" s="14" t="s">
        <v>855</v>
      </c>
      <c r="M747" s="14" t="s">
        <v>855</v>
      </c>
      <c r="N747" s="14" t="s">
        <v>855</v>
      </c>
      <c r="O747" s="14" t="s">
        <v>855</v>
      </c>
      <c r="P747" s="14" t="s">
        <v>855</v>
      </c>
    </row>
    <row r="748" spans="1:16" s="80" customFormat="1" ht="37.5">
      <c r="A748" s="22">
        <v>745</v>
      </c>
      <c r="B748" s="123" t="s">
        <v>836</v>
      </c>
      <c r="C748" s="40" t="s">
        <v>12</v>
      </c>
      <c r="D748" s="74">
        <v>2370</v>
      </c>
      <c r="E748" s="40">
        <v>3172604.55</v>
      </c>
      <c r="F748" s="40">
        <v>3013974.32</v>
      </c>
      <c r="G748" s="40">
        <f t="shared" si="69"/>
        <v>158630.22999999998</v>
      </c>
      <c r="H748" s="74">
        <v>2370</v>
      </c>
      <c r="I748" s="14" t="s">
        <v>855</v>
      </c>
      <c r="J748" s="14" t="s">
        <v>855</v>
      </c>
      <c r="K748" s="14" t="s">
        <v>855</v>
      </c>
      <c r="L748" s="14" t="s">
        <v>855</v>
      </c>
      <c r="M748" s="14" t="s">
        <v>855</v>
      </c>
      <c r="N748" s="14" t="s">
        <v>855</v>
      </c>
      <c r="O748" s="14" t="s">
        <v>855</v>
      </c>
      <c r="P748" s="14" t="s">
        <v>855</v>
      </c>
    </row>
    <row r="749" spans="1:16" s="80" customFormat="1" ht="18.75">
      <c r="A749" s="22">
        <v>746</v>
      </c>
      <c r="B749" s="123" t="s">
        <v>837</v>
      </c>
      <c r="C749" s="40" t="s">
        <v>12</v>
      </c>
      <c r="D749" s="74">
        <v>1445</v>
      </c>
      <c r="E749" s="40">
        <v>2555760.04</v>
      </c>
      <c r="F749" s="40">
        <v>2427972.04</v>
      </c>
      <c r="G749" s="40">
        <f t="shared" si="69"/>
        <v>127788</v>
      </c>
      <c r="H749" s="74">
        <v>1445</v>
      </c>
      <c r="I749" s="14" t="s">
        <v>855</v>
      </c>
      <c r="J749" s="14" t="s">
        <v>855</v>
      </c>
      <c r="K749" s="14" t="s">
        <v>855</v>
      </c>
      <c r="L749" s="14" t="s">
        <v>855</v>
      </c>
      <c r="M749" s="14" t="s">
        <v>855</v>
      </c>
      <c r="N749" s="14" t="s">
        <v>855</v>
      </c>
      <c r="O749" s="14" t="s">
        <v>855</v>
      </c>
      <c r="P749" s="14" t="s">
        <v>855</v>
      </c>
    </row>
    <row r="750" spans="1:16" s="80" customFormat="1" ht="18.75">
      <c r="A750" s="22">
        <v>747</v>
      </c>
      <c r="B750" s="123" t="s">
        <v>838</v>
      </c>
      <c r="C750" s="40" t="s">
        <v>12</v>
      </c>
      <c r="D750" s="74">
        <v>2784</v>
      </c>
      <c r="E750" s="40">
        <v>1872018.79</v>
      </c>
      <c r="F750" s="40">
        <v>1778417.85</v>
      </c>
      <c r="G750" s="40">
        <f t="shared" si="69"/>
        <v>93600.93999999994</v>
      </c>
      <c r="H750" s="74">
        <v>2784</v>
      </c>
      <c r="I750" s="14" t="s">
        <v>855</v>
      </c>
      <c r="J750" s="14" t="s">
        <v>855</v>
      </c>
      <c r="K750" s="14" t="s">
        <v>855</v>
      </c>
      <c r="L750" s="14" t="s">
        <v>855</v>
      </c>
      <c r="M750" s="14" t="s">
        <v>855</v>
      </c>
      <c r="N750" s="14" t="s">
        <v>855</v>
      </c>
      <c r="O750" s="14" t="s">
        <v>855</v>
      </c>
      <c r="P750" s="14" t="s">
        <v>855</v>
      </c>
    </row>
    <row r="751" spans="1:16" s="80" customFormat="1" ht="18.75">
      <c r="A751" s="22">
        <v>748</v>
      </c>
      <c r="B751" s="123" t="s">
        <v>839</v>
      </c>
      <c r="C751" s="40" t="s">
        <v>12</v>
      </c>
      <c r="D751" s="74">
        <v>873</v>
      </c>
      <c r="E751" s="40">
        <v>1130375.86</v>
      </c>
      <c r="F751" s="40">
        <v>1073857.07</v>
      </c>
      <c r="G751" s="40">
        <f t="shared" si="69"/>
        <v>56518.79000000004</v>
      </c>
      <c r="H751" s="74">
        <v>873</v>
      </c>
      <c r="I751" s="14" t="s">
        <v>855</v>
      </c>
      <c r="J751" s="14" t="s">
        <v>855</v>
      </c>
      <c r="K751" s="14" t="s">
        <v>855</v>
      </c>
      <c r="L751" s="14" t="s">
        <v>855</v>
      </c>
      <c r="M751" s="14" t="s">
        <v>855</v>
      </c>
      <c r="N751" s="14" t="s">
        <v>855</v>
      </c>
      <c r="O751" s="14" t="s">
        <v>855</v>
      </c>
      <c r="P751" s="14" t="s">
        <v>855</v>
      </c>
    </row>
    <row r="752" spans="1:16" s="80" customFormat="1" ht="37.5">
      <c r="A752" s="22">
        <v>749</v>
      </c>
      <c r="B752" s="123" t="s">
        <v>840</v>
      </c>
      <c r="C752" s="40" t="s">
        <v>12</v>
      </c>
      <c r="D752" s="74">
        <v>2058</v>
      </c>
      <c r="E752" s="40">
        <v>1381607.19</v>
      </c>
      <c r="F752" s="40">
        <v>1312526.83</v>
      </c>
      <c r="G752" s="40">
        <f t="shared" si="69"/>
        <v>69080.35999999987</v>
      </c>
      <c r="H752" s="74">
        <v>2058</v>
      </c>
      <c r="I752" s="14" t="s">
        <v>855</v>
      </c>
      <c r="J752" s="14" t="s">
        <v>855</v>
      </c>
      <c r="K752" s="14" t="s">
        <v>855</v>
      </c>
      <c r="L752" s="14" t="s">
        <v>855</v>
      </c>
      <c r="M752" s="14" t="s">
        <v>855</v>
      </c>
      <c r="N752" s="14" t="s">
        <v>855</v>
      </c>
      <c r="O752" s="14" t="s">
        <v>855</v>
      </c>
      <c r="P752" s="14" t="s">
        <v>855</v>
      </c>
    </row>
    <row r="753" spans="1:16" s="80" customFormat="1" ht="18.75">
      <c r="A753" s="22">
        <v>750</v>
      </c>
      <c r="B753" s="123" t="s">
        <v>841</v>
      </c>
      <c r="C753" s="40" t="s">
        <v>12</v>
      </c>
      <c r="D753" s="74">
        <v>3090</v>
      </c>
      <c r="E753" s="40">
        <v>3496126.3</v>
      </c>
      <c r="F753" s="40">
        <v>3321319.1</v>
      </c>
      <c r="G753" s="40">
        <f t="shared" si="69"/>
        <v>174807.19999999972</v>
      </c>
      <c r="H753" s="74">
        <v>3090</v>
      </c>
      <c r="I753" s="14" t="s">
        <v>855</v>
      </c>
      <c r="J753" s="14" t="s">
        <v>855</v>
      </c>
      <c r="K753" s="14" t="s">
        <v>855</v>
      </c>
      <c r="L753" s="14" t="s">
        <v>855</v>
      </c>
      <c r="M753" s="14" t="s">
        <v>855</v>
      </c>
      <c r="N753" s="14" t="s">
        <v>855</v>
      </c>
      <c r="O753" s="14" t="s">
        <v>855</v>
      </c>
      <c r="P753" s="14" t="s">
        <v>855</v>
      </c>
    </row>
    <row r="754" spans="1:16" s="80" customFormat="1" ht="18.75">
      <c r="A754" s="22">
        <v>751</v>
      </c>
      <c r="B754" s="123" t="s">
        <v>842</v>
      </c>
      <c r="C754" s="40" t="s">
        <v>12</v>
      </c>
      <c r="D754" s="74">
        <v>3777</v>
      </c>
      <c r="E754" s="40">
        <v>5100462.3</v>
      </c>
      <c r="F754" s="40">
        <v>4845439.19</v>
      </c>
      <c r="G754" s="40">
        <f t="shared" si="69"/>
        <v>255023.1099999994</v>
      </c>
      <c r="H754" s="74">
        <v>3777</v>
      </c>
      <c r="I754" s="14" t="s">
        <v>855</v>
      </c>
      <c r="J754" s="14" t="s">
        <v>855</v>
      </c>
      <c r="K754" s="14" t="s">
        <v>855</v>
      </c>
      <c r="L754" s="14" t="s">
        <v>855</v>
      </c>
      <c r="M754" s="14" t="s">
        <v>855</v>
      </c>
      <c r="N754" s="14" t="s">
        <v>855</v>
      </c>
      <c r="O754" s="14" t="s">
        <v>855</v>
      </c>
      <c r="P754" s="14" t="s">
        <v>855</v>
      </c>
    </row>
    <row r="755" spans="1:16" s="80" customFormat="1" ht="37.5">
      <c r="A755" s="22">
        <v>752</v>
      </c>
      <c r="B755" s="123" t="s">
        <v>843</v>
      </c>
      <c r="C755" s="40" t="s">
        <v>12</v>
      </c>
      <c r="D755" s="74">
        <v>1862</v>
      </c>
      <c r="E755" s="40">
        <v>1317620.26</v>
      </c>
      <c r="F755" s="40">
        <v>1251739.25</v>
      </c>
      <c r="G755" s="40">
        <f t="shared" si="69"/>
        <v>65881.01000000001</v>
      </c>
      <c r="H755" s="74">
        <v>1862</v>
      </c>
      <c r="I755" s="14" t="s">
        <v>855</v>
      </c>
      <c r="J755" s="14" t="s">
        <v>855</v>
      </c>
      <c r="K755" s="14" t="s">
        <v>855</v>
      </c>
      <c r="L755" s="14" t="s">
        <v>855</v>
      </c>
      <c r="M755" s="14" t="s">
        <v>855</v>
      </c>
      <c r="N755" s="14" t="s">
        <v>855</v>
      </c>
      <c r="O755" s="14" t="s">
        <v>855</v>
      </c>
      <c r="P755" s="14" t="s">
        <v>855</v>
      </c>
    </row>
    <row r="756" spans="1:16" s="80" customFormat="1" ht="18.75">
      <c r="A756" s="22">
        <v>753</v>
      </c>
      <c r="B756" s="123" t="s">
        <v>844</v>
      </c>
      <c r="C756" s="40" t="s">
        <v>12</v>
      </c>
      <c r="D756" s="74">
        <v>8542</v>
      </c>
      <c r="E756" s="40">
        <v>5692997.98</v>
      </c>
      <c r="F756" s="40">
        <v>5408348.08</v>
      </c>
      <c r="G756" s="40">
        <f t="shared" si="69"/>
        <v>284649.9000000004</v>
      </c>
      <c r="H756" s="74">
        <v>8542</v>
      </c>
      <c r="I756" s="14" t="s">
        <v>855</v>
      </c>
      <c r="J756" s="14" t="s">
        <v>855</v>
      </c>
      <c r="K756" s="14" t="s">
        <v>855</v>
      </c>
      <c r="L756" s="14" t="s">
        <v>855</v>
      </c>
      <c r="M756" s="14" t="s">
        <v>855</v>
      </c>
      <c r="N756" s="14" t="s">
        <v>855</v>
      </c>
      <c r="O756" s="14" t="s">
        <v>855</v>
      </c>
      <c r="P756" s="14" t="s">
        <v>855</v>
      </c>
    </row>
    <row r="757" spans="1:16" s="80" customFormat="1" ht="37.5">
      <c r="A757" s="22">
        <v>754</v>
      </c>
      <c r="B757" s="123" t="s">
        <v>845</v>
      </c>
      <c r="C757" s="40" t="s">
        <v>12</v>
      </c>
      <c r="D757" s="74">
        <v>9106</v>
      </c>
      <c r="E757" s="40">
        <v>6091507.83</v>
      </c>
      <c r="F757" s="40">
        <v>5786932.44</v>
      </c>
      <c r="G757" s="40">
        <f t="shared" si="69"/>
        <v>304575.38999999966</v>
      </c>
      <c r="H757" s="74">
        <v>9106</v>
      </c>
      <c r="I757" s="14" t="s">
        <v>855</v>
      </c>
      <c r="J757" s="14" t="s">
        <v>855</v>
      </c>
      <c r="K757" s="14" t="s">
        <v>855</v>
      </c>
      <c r="L757" s="14" t="s">
        <v>855</v>
      </c>
      <c r="M757" s="14" t="s">
        <v>855</v>
      </c>
      <c r="N757" s="14" t="s">
        <v>855</v>
      </c>
      <c r="O757" s="14" t="s">
        <v>855</v>
      </c>
      <c r="P757" s="14" t="s">
        <v>855</v>
      </c>
    </row>
    <row r="758" spans="1:16" s="80" customFormat="1" ht="18.75">
      <c r="A758" s="22">
        <v>755</v>
      </c>
      <c r="B758" s="123" t="s">
        <v>846</v>
      </c>
      <c r="C758" s="40" t="s">
        <v>12</v>
      </c>
      <c r="D758" s="74">
        <v>2483.5</v>
      </c>
      <c r="E758" s="40">
        <v>2024746.9</v>
      </c>
      <c r="F758" s="40">
        <v>1923509.555</v>
      </c>
      <c r="G758" s="40">
        <f t="shared" si="69"/>
        <v>101237.34499999997</v>
      </c>
      <c r="H758" s="74">
        <v>2483.5</v>
      </c>
      <c r="I758" s="14" t="s">
        <v>855</v>
      </c>
      <c r="J758" s="14" t="s">
        <v>855</v>
      </c>
      <c r="K758" s="14" t="s">
        <v>855</v>
      </c>
      <c r="L758" s="14" t="s">
        <v>855</v>
      </c>
      <c r="M758" s="14" t="s">
        <v>855</v>
      </c>
      <c r="N758" s="14" t="s">
        <v>855</v>
      </c>
      <c r="O758" s="14" t="s">
        <v>855</v>
      </c>
      <c r="P758" s="14" t="s">
        <v>855</v>
      </c>
    </row>
    <row r="759" spans="1:16" s="80" customFormat="1" ht="18.75">
      <c r="A759" s="22">
        <v>756</v>
      </c>
      <c r="B759" s="123" t="s">
        <v>847</v>
      </c>
      <c r="C759" s="40" t="s">
        <v>12</v>
      </c>
      <c r="D759" s="74">
        <v>7017.5</v>
      </c>
      <c r="E759" s="40">
        <v>4840997.5</v>
      </c>
      <c r="F759" s="40">
        <v>4598947.63</v>
      </c>
      <c r="G759" s="40">
        <f t="shared" si="69"/>
        <v>242049.8700000001</v>
      </c>
      <c r="H759" s="74">
        <v>7017.5</v>
      </c>
      <c r="I759" s="14" t="s">
        <v>855</v>
      </c>
      <c r="J759" s="14" t="s">
        <v>855</v>
      </c>
      <c r="K759" s="14" t="s">
        <v>855</v>
      </c>
      <c r="L759" s="14" t="s">
        <v>855</v>
      </c>
      <c r="M759" s="14" t="s">
        <v>855</v>
      </c>
      <c r="N759" s="14" t="s">
        <v>855</v>
      </c>
      <c r="O759" s="14" t="s">
        <v>855</v>
      </c>
      <c r="P759" s="14" t="s">
        <v>855</v>
      </c>
    </row>
    <row r="760" spans="1:16" s="80" customFormat="1" ht="18.75">
      <c r="A760" s="22">
        <v>757</v>
      </c>
      <c r="B760" s="123" t="s">
        <v>848</v>
      </c>
      <c r="C760" s="40" t="s">
        <v>12</v>
      </c>
      <c r="D760" s="74">
        <v>2622</v>
      </c>
      <c r="E760" s="40">
        <v>2226177.9</v>
      </c>
      <c r="F760" s="40">
        <v>2114869.01</v>
      </c>
      <c r="G760" s="40">
        <f t="shared" si="69"/>
        <v>111308.89000000013</v>
      </c>
      <c r="H760" s="74">
        <v>2622</v>
      </c>
      <c r="I760" s="14" t="s">
        <v>855</v>
      </c>
      <c r="J760" s="14" t="s">
        <v>855</v>
      </c>
      <c r="K760" s="14" t="s">
        <v>855</v>
      </c>
      <c r="L760" s="14" t="s">
        <v>855</v>
      </c>
      <c r="M760" s="14" t="s">
        <v>855</v>
      </c>
      <c r="N760" s="14" t="s">
        <v>855</v>
      </c>
      <c r="O760" s="14" t="s">
        <v>855</v>
      </c>
      <c r="P760" s="14" t="s">
        <v>855</v>
      </c>
    </row>
    <row r="761" spans="1:16" s="80" customFormat="1" ht="37.5">
      <c r="A761" s="22">
        <v>758</v>
      </c>
      <c r="B761" s="123" t="s">
        <v>849</v>
      </c>
      <c r="C761" s="40" t="s">
        <v>12</v>
      </c>
      <c r="D761" s="74">
        <v>1422</v>
      </c>
      <c r="E761" s="40">
        <v>1103985.46</v>
      </c>
      <c r="F761" s="40">
        <v>1048786.19</v>
      </c>
      <c r="G761" s="40">
        <f t="shared" si="69"/>
        <v>55199.27000000002</v>
      </c>
      <c r="H761" s="74">
        <v>1422</v>
      </c>
      <c r="I761" s="14" t="s">
        <v>855</v>
      </c>
      <c r="J761" s="14" t="s">
        <v>855</v>
      </c>
      <c r="K761" s="14" t="s">
        <v>855</v>
      </c>
      <c r="L761" s="14" t="s">
        <v>855</v>
      </c>
      <c r="M761" s="14" t="s">
        <v>855</v>
      </c>
      <c r="N761" s="14" t="s">
        <v>855</v>
      </c>
      <c r="O761" s="14" t="s">
        <v>855</v>
      </c>
      <c r="P761" s="14" t="s">
        <v>855</v>
      </c>
    </row>
    <row r="762" spans="1:16" s="80" customFormat="1" ht="18.75">
      <c r="A762" s="22">
        <v>759</v>
      </c>
      <c r="B762" s="123" t="s">
        <v>850</v>
      </c>
      <c r="C762" s="40" t="s">
        <v>12</v>
      </c>
      <c r="D762" s="74">
        <v>25296</v>
      </c>
      <c r="E762" s="40">
        <v>18297668.15</v>
      </c>
      <c r="F762" s="40">
        <v>17381685.58</v>
      </c>
      <c r="G762" s="40">
        <f t="shared" si="69"/>
        <v>915982.5700000003</v>
      </c>
      <c r="H762" s="74">
        <v>25296</v>
      </c>
      <c r="I762" s="14" t="s">
        <v>855</v>
      </c>
      <c r="J762" s="14" t="s">
        <v>855</v>
      </c>
      <c r="K762" s="14" t="s">
        <v>855</v>
      </c>
      <c r="L762" s="14" t="s">
        <v>855</v>
      </c>
      <c r="M762" s="14" t="s">
        <v>855</v>
      </c>
      <c r="N762" s="14" t="s">
        <v>855</v>
      </c>
      <c r="O762" s="14" t="s">
        <v>855</v>
      </c>
      <c r="P762" s="14" t="s">
        <v>855</v>
      </c>
    </row>
    <row r="763" spans="1:16" s="80" customFormat="1" ht="18.75">
      <c r="A763" s="22">
        <v>760</v>
      </c>
      <c r="B763" s="123" t="s">
        <v>851</v>
      </c>
      <c r="C763" s="40" t="s">
        <v>12</v>
      </c>
      <c r="D763" s="74">
        <v>2946</v>
      </c>
      <c r="E763" s="40">
        <v>2606664.44</v>
      </c>
      <c r="F763" s="40">
        <v>2476331.22</v>
      </c>
      <c r="G763" s="40">
        <f t="shared" si="69"/>
        <v>130333.21999999974</v>
      </c>
      <c r="H763" s="74">
        <v>2946</v>
      </c>
      <c r="I763" s="14" t="s">
        <v>855</v>
      </c>
      <c r="J763" s="14" t="s">
        <v>855</v>
      </c>
      <c r="K763" s="14" t="s">
        <v>855</v>
      </c>
      <c r="L763" s="14" t="s">
        <v>855</v>
      </c>
      <c r="M763" s="14" t="s">
        <v>855</v>
      </c>
      <c r="N763" s="14" t="s">
        <v>855</v>
      </c>
      <c r="O763" s="14" t="s">
        <v>855</v>
      </c>
      <c r="P763" s="14" t="s">
        <v>855</v>
      </c>
    </row>
    <row r="764" spans="1:16" s="80" customFormat="1" ht="18.75">
      <c r="A764" s="22">
        <v>761</v>
      </c>
      <c r="B764" s="123" t="s">
        <v>852</v>
      </c>
      <c r="C764" s="40" t="s">
        <v>12</v>
      </c>
      <c r="D764" s="74">
        <v>975.5</v>
      </c>
      <c r="E764" s="40">
        <v>815944.02</v>
      </c>
      <c r="F764" s="40">
        <v>775146.82</v>
      </c>
      <c r="G764" s="40">
        <f t="shared" si="69"/>
        <v>40797.20000000007</v>
      </c>
      <c r="H764" s="74">
        <v>975.5</v>
      </c>
      <c r="I764" s="14" t="s">
        <v>855</v>
      </c>
      <c r="J764" s="14" t="s">
        <v>855</v>
      </c>
      <c r="K764" s="14" t="s">
        <v>855</v>
      </c>
      <c r="L764" s="14" t="s">
        <v>855</v>
      </c>
      <c r="M764" s="14" t="s">
        <v>855</v>
      </c>
      <c r="N764" s="14" t="s">
        <v>855</v>
      </c>
      <c r="O764" s="14" t="s">
        <v>855</v>
      </c>
      <c r="P764" s="14" t="s">
        <v>855</v>
      </c>
    </row>
    <row r="765" spans="1:16" s="80" customFormat="1" ht="18.75">
      <c r="A765" s="22">
        <v>762</v>
      </c>
      <c r="B765" s="123" t="s">
        <v>853</v>
      </c>
      <c r="C765" s="40" t="s">
        <v>12</v>
      </c>
      <c r="D765" s="74">
        <v>3297.5</v>
      </c>
      <c r="E765" s="40">
        <v>2907310.93</v>
      </c>
      <c r="F765" s="40">
        <v>2761945.38</v>
      </c>
      <c r="G765" s="40">
        <f t="shared" si="69"/>
        <v>145365.55000000028</v>
      </c>
      <c r="H765" s="74">
        <v>3297.5</v>
      </c>
      <c r="I765" s="14" t="s">
        <v>855</v>
      </c>
      <c r="J765" s="14" t="s">
        <v>855</v>
      </c>
      <c r="K765" s="14" t="s">
        <v>855</v>
      </c>
      <c r="L765" s="14" t="s">
        <v>855</v>
      </c>
      <c r="M765" s="14" t="s">
        <v>855</v>
      </c>
      <c r="N765" s="14" t="s">
        <v>855</v>
      </c>
      <c r="O765" s="14" t="s">
        <v>855</v>
      </c>
      <c r="P765" s="14" t="s">
        <v>855</v>
      </c>
    </row>
    <row r="766" spans="1:16" s="80" customFormat="1" ht="18.75">
      <c r="A766" s="22">
        <v>763</v>
      </c>
      <c r="B766" s="123" t="s">
        <v>854</v>
      </c>
      <c r="C766" s="40" t="s">
        <v>12</v>
      </c>
      <c r="D766" s="74">
        <v>2223</v>
      </c>
      <c r="E766" s="40">
        <v>1477787.28</v>
      </c>
      <c r="F766" s="40">
        <v>1403897.92</v>
      </c>
      <c r="G766" s="40">
        <f t="shared" si="69"/>
        <v>73889.3600000001</v>
      </c>
      <c r="H766" s="74">
        <v>2223</v>
      </c>
      <c r="I766" s="14" t="s">
        <v>855</v>
      </c>
      <c r="J766" s="14" t="s">
        <v>855</v>
      </c>
      <c r="K766" s="14" t="s">
        <v>855</v>
      </c>
      <c r="L766" s="14" t="s">
        <v>855</v>
      </c>
      <c r="M766" s="14" t="s">
        <v>855</v>
      </c>
      <c r="N766" s="14" t="s">
        <v>855</v>
      </c>
      <c r="O766" s="14" t="s">
        <v>855</v>
      </c>
      <c r="P766" s="14" t="s">
        <v>855</v>
      </c>
    </row>
    <row r="767" spans="1:16" s="80" customFormat="1" ht="18.75">
      <c r="A767" s="22">
        <v>764</v>
      </c>
      <c r="B767" s="124" t="s">
        <v>856</v>
      </c>
      <c r="C767" s="47" t="s">
        <v>12</v>
      </c>
      <c r="D767" s="75">
        <v>14600</v>
      </c>
      <c r="E767" s="31">
        <v>6725923.48</v>
      </c>
      <c r="F767" s="32">
        <f>E767-G767</f>
        <v>4420126</v>
      </c>
      <c r="G767" s="32">
        <v>2305797.48</v>
      </c>
      <c r="H767" s="76">
        <v>14600</v>
      </c>
      <c r="I767" s="14" t="s">
        <v>870</v>
      </c>
      <c r="J767" s="14" t="s">
        <v>870</v>
      </c>
      <c r="K767" s="14" t="s">
        <v>870</v>
      </c>
      <c r="L767" s="14" t="s">
        <v>870</v>
      </c>
      <c r="M767" s="14" t="s">
        <v>870</v>
      </c>
      <c r="N767" s="14" t="s">
        <v>870</v>
      </c>
      <c r="O767" s="14" t="s">
        <v>870</v>
      </c>
      <c r="P767" s="14" t="s">
        <v>870</v>
      </c>
    </row>
    <row r="768" spans="1:16" s="80" customFormat="1" ht="18.75">
      <c r="A768" s="22">
        <v>765</v>
      </c>
      <c r="B768" s="124" t="s">
        <v>857</v>
      </c>
      <c r="C768" s="47" t="s">
        <v>12</v>
      </c>
      <c r="D768" s="75">
        <v>5350</v>
      </c>
      <c r="E768" s="31">
        <v>2441725.49</v>
      </c>
      <c r="F768" s="32">
        <f aca="true" t="shared" si="70" ref="F768:F780">E768-G768</f>
        <v>1592555.3200000003</v>
      </c>
      <c r="G768" s="32">
        <v>849170.17</v>
      </c>
      <c r="H768" s="76">
        <v>5350</v>
      </c>
      <c r="I768" s="14" t="s">
        <v>870</v>
      </c>
      <c r="J768" s="14" t="s">
        <v>870</v>
      </c>
      <c r="K768" s="14" t="s">
        <v>870</v>
      </c>
      <c r="L768" s="14" t="s">
        <v>870</v>
      </c>
      <c r="M768" s="14" t="s">
        <v>870</v>
      </c>
      <c r="N768" s="14" t="s">
        <v>870</v>
      </c>
      <c r="O768" s="14" t="s">
        <v>870</v>
      </c>
      <c r="P768" s="14" t="s">
        <v>870</v>
      </c>
    </row>
    <row r="769" spans="1:16" s="80" customFormat="1" ht="18.75">
      <c r="A769" s="22">
        <v>766</v>
      </c>
      <c r="B769" s="124" t="s">
        <v>858</v>
      </c>
      <c r="C769" s="47" t="s">
        <v>12</v>
      </c>
      <c r="D769" s="75">
        <v>12101</v>
      </c>
      <c r="E769" s="31">
        <v>5823260.94</v>
      </c>
      <c r="F769" s="32">
        <f t="shared" si="70"/>
        <v>3824368.7200000007</v>
      </c>
      <c r="G769" s="32">
        <v>1998892.22</v>
      </c>
      <c r="H769" s="76">
        <v>12101</v>
      </c>
      <c r="I769" s="14" t="s">
        <v>870</v>
      </c>
      <c r="J769" s="14" t="s">
        <v>870</v>
      </c>
      <c r="K769" s="14" t="s">
        <v>870</v>
      </c>
      <c r="L769" s="14" t="s">
        <v>870</v>
      </c>
      <c r="M769" s="14" t="s">
        <v>870</v>
      </c>
      <c r="N769" s="14" t="s">
        <v>870</v>
      </c>
      <c r="O769" s="14" t="s">
        <v>870</v>
      </c>
      <c r="P769" s="14" t="s">
        <v>870</v>
      </c>
    </row>
    <row r="770" spans="1:16" s="80" customFormat="1" ht="18.75">
      <c r="A770" s="22">
        <v>767</v>
      </c>
      <c r="B770" s="124" t="s">
        <v>859</v>
      </c>
      <c r="C770" s="47" t="s">
        <v>12</v>
      </c>
      <c r="D770" s="75">
        <v>10871</v>
      </c>
      <c r="E770" s="31">
        <v>6195597.6</v>
      </c>
      <c r="F770" s="32">
        <f t="shared" si="70"/>
        <v>4070110.9199999995</v>
      </c>
      <c r="G770" s="32">
        <v>2125486.68</v>
      </c>
      <c r="H770" s="76">
        <v>10871</v>
      </c>
      <c r="I770" s="14" t="s">
        <v>870</v>
      </c>
      <c r="J770" s="14" t="s">
        <v>870</v>
      </c>
      <c r="K770" s="14" t="s">
        <v>870</v>
      </c>
      <c r="L770" s="14" t="s">
        <v>870</v>
      </c>
      <c r="M770" s="14" t="s">
        <v>870</v>
      </c>
      <c r="N770" s="14" t="s">
        <v>870</v>
      </c>
      <c r="O770" s="14" t="s">
        <v>870</v>
      </c>
      <c r="P770" s="14" t="s">
        <v>870</v>
      </c>
    </row>
    <row r="771" spans="1:16" s="80" customFormat="1" ht="18.75">
      <c r="A771" s="22">
        <v>768</v>
      </c>
      <c r="B771" s="124" t="s">
        <v>860</v>
      </c>
      <c r="C771" s="47" t="s">
        <v>12</v>
      </c>
      <c r="D771" s="75">
        <v>4800</v>
      </c>
      <c r="E771" s="31">
        <v>2294629.94</v>
      </c>
      <c r="F771" s="32">
        <f t="shared" si="70"/>
        <v>1495472.2599999998</v>
      </c>
      <c r="G771" s="32">
        <v>799157.68</v>
      </c>
      <c r="H771" s="76">
        <v>4800</v>
      </c>
      <c r="I771" s="14" t="s">
        <v>870</v>
      </c>
      <c r="J771" s="14" t="s">
        <v>870</v>
      </c>
      <c r="K771" s="14" t="s">
        <v>870</v>
      </c>
      <c r="L771" s="14" t="s">
        <v>870</v>
      </c>
      <c r="M771" s="14" t="s">
        <v>870</v>
      </c>
      <c r="N771" s="14" t="s">
        <v>870</v>
      </c>
      <c r="O771" s="14" t="s">
        <v>870</v>
      </c>
      <c r="P771" s="14" t="s">
        <v>870</v>
      </c>
    </row>
    <row r="772" spans="1:16" s="80" customFormat="1" ht="18.75">
      <c r="A772" s="22">
        <v>769</v>
      </c>
      <c r="B772" s="124" t="s">
        <v>861</v>
      </c>
      <c r="C772" s="47" t="s">
        <v>12</v>
      </c>
      <c r="D772" s="75">
        <v>4725</v>
      </c>
      <c r="E772" s="31">
        <v>3565788.95</v>
      </c>
      <c r="F772" s="32">
        <f t="shared" si="70"/>
        <v>2334437.21</v>
      </c>
      <c r="G772" s="32">
        <v>1231351.74</v>
      </c>
      <c r="H772" s="76">
        <v>4725</v>
      </c>
      <c r="I772" s="14" t="s">
        <v>870</v>
      </c>
      <c r="J772" s="14" t="s">
        <v>870</v>
      </c>
      <c r="K772" s="14" t="s">
        <v>870</v>
      </c>
      <c r="L772" s="14" t="s">
        <v>870</v>
      </c>
      <c r="M772" s="14" t="s">
        <v>870</v>
      </c>
      <c r="N772" s="14" t="s">
        <v>870</v>
      </c>
      <c r="O772" s="14" t="s">
        <v>870</v>
      </c>
      <c r="P772" s="14" t="s">
        <v>870</v>
      </c>
    </row>
    <row r="773" spans="1:16" s="80" customFormat="1" ht="18.75">
      <c r="A773" s="22">
        <v>770</v>
      </c>
      <c r="B773" s="124" t="s">
        <v>862</v>
      </c>
      <c r="C773" s="47" t="s">
        <v>12</v>
      </c>
      <c r="D773" s="75">
        <v>4560</v>
      </c>
      <c r="E773" s="31">
        <v>3199652.58</v>
      </c>
      <c r="F773" s="32">
        <f t="shared" si="70"/>
        <v>2092787.2000000002</v>
      </c>
      <c r="G773" s="32">
        <v>1106865.38</v>
      </c>
      <c r="H773" s="76">
        <v>4560</v>
      </c>
      <c r="I773" s="14" t="s">
        <v>870</v>
      </c>
      <c r="J773" s="14" t="s">
        <v>870</v>
      </c>
      <c r="K773" s="14" t="s">
        <v>870</v>
      </c>
      <c r="L773" s="14" t="s">
        <v>870</v>
      </c>
      <c r="M773" s="14" t="s">
        <v>870</v>
      </c>
      <c r="N773" s="14" t="s">
        <v>870</v>
      </c>
      <c r="O773" s="14" t="s">
        <v>870</v>
      </c>
      <c r="P773" s="14" t="s">
        <v>870</v>
      </c>
    </row>
    <row r="774" spans="1:16" s="80" customFormat="1" ht="18.75">
      <c r="A774" s="22">
        <v>771</v>
      </c>
      <c r="B774" s="124" t="s">
        <v>863</v>
      </c>
      <c r="C774" s="47" t="s">
        <v>12</v>
      </c>
      <c r="D774" s="75">
        <v>6160</v>
      </c>
      <c r="E774" s="31">
        <v>2890528.25</v>
      </c>
      <c r="F774" s="32">
        <f t="shared" si="70"/>
        <v>1888765.15</v>
      </c>
      <c r="G774" s="32">
        <v>1001763.1</v>
      </c>
      <c r="H774" s="76">
        <v>6160</v>
      </c>
      <c r="I774" s="14" t="s">
        <v>870</v>
      </c>
      <c r="J774" s="14" t="s">
        <v>870</v>
      </c>
      <c r="K774" s="14" t="s">
        <v>870</v>
      </c>
      <c r="L774" s="14" t="s">
        <v>870</v>
      </c>
      <c r="M774" s="14" t="s">
        <v>870</v>
      </c>
      <c r="N774" s="14" t="s">
        <v>870</v>
      </c>
      <c r="O774" s="14" t="s">
        <v>870</v>
      </c>
      <c r="P774" s="14" t="s">
        <v>870</v>
      </c>
    </row>
    <row r="775" spans="1:16" s="80" customFormat="1" ht="18.75">
      <c r="A775" s="22">
        <v>772</v>
      </c>
      <c r="B775" s="124" t="s">
        <v>864</v>
      </c>
      <c r="C775" s="47" t="s">
        <v>12</v>
      </c>
      <c r="D775" s="75">
        <v>4000</v>
      </c>
      <c r="E775" s="31">
        <v>2763942.27</v>
      </c>
      <c r="F775" s="32">
        <f t="shared" si="70"/>
        <v>1805218.4</v>
      </c>
      <c r="G775" s="32">
        <v>958723.87</v>
      </c>
      <c r="H775" s="76">
        <v>4000</v>
      </c>
      <c r="I775" s="14" t="s">
        <v>870</v>
      </c>
      <c r="J775" s="14" t="s">
        <v>870</v>
      </c>
      <c r="K775" s="14" t="s">
        <v>870</v>
      </c>
      <c r="L775" s="14" t="s">
        <v>870</v>
      </c>
      <c r="M775" s="14" t="s">
        <v>870</v>
      </c>
      <c r="N775" s="14" t="s">
        <v>870</v>
      </c>
      <c r="O775" s="14" t="s">
        <v>870</v>
      </c>
      <c r="P775" s="14" t="s">
        <v>870</v>
      </c>
    </row>
    <row r="776" spans="1:16" s="80" customFormat="1" ht="18.75">
      <c r="A776" s="22">
        <v>773</v>
      </c>
      <c r="B776" s="124" t="s">
        <v>865</v>
      </c>
      <c r="C776" s="47" t="s">
        <v>12</v>
      </c>
      <c r="D776" s="75">
        <v>5200</v>
      </c>
      <c r="E776" s="31">
        <v>3598310.92</v>
      </c>
      <c r="F776" s="32">
        <f t="shared" si="70"/>
        <v>2355901.7199999997</v>
      </c>
      <c r="G776" s="32">
        <v>1242409.2</v>
      </c>
      <c r="H776" s="76">
        <v>5200</v>
      </c>
      <c r="I776" s="14" t="s">
        <v>870</v>
      </c>
      <c r="J776" s="14" t="s">
        <v>870</v>
      </c>
      <c r="K776" s="14" t="s">
        <v>870</v>
      </c>
      <c r="L776" s="14" t="s">
        <v>870</v>
      </c>
      <c r="M776" s="14" t="s">
        <v>870</v>
      </c>
      <c r="N776" s="14" t="s">
        <v>870</v>
      </c>
      <c r="O776" s="14" t="s">
        <v>870</v>
      </c>
      <c r="P776" s="14" t="s">
        <v>870</v>
      </c>
    </row>
    <row r="777" spans="1:16" s="80" customFormat="1" ht="18.75">
      <c r="A777" s="22">
        <v>774</v>
      </c>
      <c r="B777" s="124" t="s">
        <v>866</v>
      </c>
      <c r="C777" s="47" t="s">
        <v>12</v>
      </c>
      <c r="D777" s="75">
        <v>7700</v>
      </c>
      <c r="E777" s="31">
        <v>4308755.05</v>
      </c>
      <c r="F777" s="32">
        <f t="shared" si="70"/>
        <v>2824794.83</v>
      </c>
      <c r="G777" s="32">
        <v>1483960.22</v>
      </c>
      <c r="H777" s="76">
        <v>7700</v>
      </c>
      <c r="I777" s="14" t="s">
        <v>870</v>
      </c>
      <c r="J777" s="14" t="s">
        <v>870</v>
      </c>
      <c r="K777" s="14" t="s">
        <v>870</v>
      </c>
      <c r="L777" s="14" t="s">
        <v>870</v>
      </c>
      <c r="M777" s="14" t="s">
        <v>870</v>
      </c>
      <c r="N777" s="14" t="s">
        <v>870</v>
      </c>
      <c r="O777" s="14" t="s">
        <v>870</v>
      </c>
      <c r="P777" s="14" t="s">
        <v>870</v>
      </c>
    </row>
    <row r="778" spans="1:16" s="80" customFormat="1" ht="18.75">
      <c r="A778" s="22">
        <v>775</v>
      </c>
      <c r="B778" s="124" t="s">
        <v>867</v>
      </c>
      <c r="C778" s="47" t="s">
        <v>12</v>
      </c>
      <c r="D778" s="75">
        <v>5250</v>
      </c>
      <c r="E778" s="31">
        <v>2378099.38</v>
      </c>
      <c r="F778" s="32">
        <f t="shared" si="70"/>
        <v>1550562.0899999999</v>
      </c>
      <c r="G778" s="32">
        <v>827537.29</v>
      </c>
      <c r="H778" s="76">
        <v>5250</v>
      </c>
      <c r="I778" s="14" t="s">
        <v>870</v>
      </c>
      <c r="J778" s="14" t="s">
        <v>870</v>
      </c>
      <c r="K778" s="14" t="s">
        <v>870</v>
      </c>
      <c r="L778" s="14" t="s">
        <v>870</v>
      </c>
      <c r="M778" s="14" t="s">
        <v>870</v>
      </c>
      <c r="N778" s="14" t="s">
        <v>870</v>
      </c>
      <c r="O778" s="14" t="s">
        <v>870</v>
      </c>
      <c r="P778" s="14" t="s">
        <v>870</v>
      </c>
    </row>
    <row r="779" spans="1:16" s="80" customFormat="1" ht="18.75">
      <c r="A779" s="22">
        <v>776</v>
      </c>
      <c r="B779" s="124" t="s">
        <v>868</v>
      </c>
      <c r="C779" s="47" t="s">
        <v>12</v>
      </c>
      <c r="D779" s="75">
        <v>1431</v>
      </c>
      <c r="E779" s="31">
        <v>1093619.33</v>
      </c>
      <c r="F779" s="32">
        <f t="shared" si="70"/>
        <v>702805.26</v>
      </c>
      <c r="G779" s="32">
        <v>390814.07</v>
      </c>
      <c r="H779" s="76">
        <v>1431</v>
      </c>
      <c r="I779" s="14" t="s">
        <v>870</v>
      </c>
      <c r="J779" s="14" t="s">
        <v>870</v>
      </c>
      <c r="K779" s="14" t="s">
        <v>870</v>
      </c>
      <c r="L779" s="14" t="s">
        <v>870</v>
      </c>
      <c r="M779" s="14" t="s">
        <v>870</v>
      </c>
      <c r="N779" s="14" t="s">
        <v>870</v>
      </c>
      <c r="O779" s="14" t="s">
        <v>870</v>
      </c>
      <c r="P779" s="14" t="s">
        <v>870</v>
      </c>
    </row>
    <row r="780" spans="1:16" s="80" customFormat="1" ht="18.75">
      <c r="A780" s="22">
        <v>777</v>
      </c>
      <c r="B780" s="124" t="s">
        <v>869</v>
      </c>
      <c r="C780" s="47" t="s">
        <v>12</v>
      </c>
      <c r="D780" s="75">
        <v>1320</v>
      </c>
      <c r="E780" s="31">
        <v>851633.97</v>
      </c>
      <c r="F780" s="32">
        <f t="shared" si="70"/>
        <v>543094.9199999999</v>
      </c>
      <c r="G780" s="32">
        <v>308539.05</v>
      </c>
      <c r="H780" s="76">
        <v>1320</v>
      </c>
      <c r="I780" s="14" t="s">
        <v>870</v>
      </c>
      <c r="J780" s="14" t="s">
        <v>870</v>
      </c>
      <c r="K780" s="14" t="s">
        <v>870</v>
      </c>
      <c r="L780" s="14" t="s">
        <v>870</v>
      </c>
      <c r="M780" s="14" t="s">
        <v>870</v>
      </c>
      <c r="N780" s="14" t="s">
        <v>870</v>
      </c>
      <c r="O780" s="14" t="s">
        <v>870</v>
      </c>
      <c r="P780" s="14" t="s">
        <v>870</v>
      </c>
    </row>
    <row r="781" spans="1:16" s="80" customFormat="1" ht="18.75">
      <c r="A781" s="22">
        <v>778</v>
      </c>
      <c r="B781" s="93" t="s">
        <v>871</v>
      </c>
      <c r="C781" s="47" t="s">
        <v>12</v>
      </c>
      <c r="D781" s="40">
        <v>4769</v>
      </c>
      <c r="E781" s="47">
        <v>5333424.45</v>
      </c>
      <c r="F781" s="40">
        <v>5056753.23</v>
      </c>
      <c r="G781" s="40">
        <v>266671.22</v>
      </c>
      <c r="H781" s="47">
        <v>4769</v>
      </c>
      <c r="I781" s="14" t="s">
        <v>873</v>
      </c>
      <c r="J781" s="14" t="s">
        <v>873</v>
      </c>
      <c r="K781" s="14" t="s">
        <v>873</v>
      </c>
      <c r="L781" s="14" t="s">
        <v>873</v>
      </c>
      <c r="M781" s="14" t="s">
        <v>873</v>
      </c>
      <c r="N781" s="14" t="s">
        <v>873</v>
      </c>
      <c r="O781" s="14" t="s">
        <v>873</v>
      </c>
      <c r="P781" s="14" t="s">
        <v>873</v>
      </c>
    </row>
    <row r="782" spans="1:16" s="80" customFormat="1" ht="18.75">
      <c r="A782" s="22">
        <v>779</v>
      </c>
      <c r="B782" s="93" t="s">
        <v>872</v>
      </c>
      <c r="C782" s="47" t="s">
        <v>12</v>
      </c>
      <c r="D782" s="40">
        <v>5847</v>
      </c>
      <c r="E782" s="47">
        <v>8594071.13</v>
      </c>
      <c r="F782" s="40">
        <v>8164367.57</v>
      </c>
      <c r="G782" s="40">
        <v>429703.56</v>
      </c>
      <c r="H782" s="47">
        <v>5847</v>
      </c>
      <c r="I782" s="14" t="s">
        <v>873</v>
      </c>
      <c r="J782" s="14" t="s">
        <v>873</v>
      </c>
      <c r="K782" s="14" t="s">
        <v>873</v>
      </c>
      <c r="L782" s="14" t="s">
        <v>873</v>
      </c>
      <c r="M782" s="14" t="s">
        <v>873</v>
      </c>
      <c r="N782" s="14" t="s">
        <v>873</v>
      </c>
      <c r="O782" s="14" t="s">
        <v>873</v>
      </c>
      <c r="P782" s="14" t="s">
        <v>873</v>
      </c>
    </row>
    <row r="783" spans="1:16" s="80" customFormat="1" ht="18.75">
      <c r="A783" s="22">
        <v>780</v>
      </c>
      <c r="B783" s="93" t="s">
        <v>790</v>
      </c>
      <c r="C783" s="47" t="s">
        <v>12</v>
      </c>
      <c r="D783" s="40">
        <v>4200</v>
      </c>
      <c r="E783" s="40">
        <v>5059525.15</v>
      </c>
      <c r="F783" s="40">
        <v>4630879.2</v>
      </c>
      <c r="G783" s="40">
        <v>428645.9500000002</v>
      </c>
      <c r="H783" s="47">
        <v>4200</v>
      </c>
      <c r="I783" s="14" t="s">
        <v>873</v>
      </c>
      <c r="J783" s="14" t="s">
        <v>873</v>
      </c>
      <c r="K783" s="14" t="s">
        <v>873</v>
      </c>
      <c r="L783" s="14" t="s">
        <v>873</v>
      </c>
      <c r="M783" s="14" t="s">
        <v>873</v>
      </c>
      <c r="N783" s="14" t="s">
        <v>873</v>
      </c>
      <c r="O783" s="14" t="s">
        <v>873</v>
      </c>
      <c r="P783" s="14" t="s">
        <v>873</v>
      </c>
    </row>
    <row r="784" spans="1:16" s="80" customFormat="1" ht="18.75">
      <c r="A784" s="22">
        <v>781</v>
      </c>
      <c r="B784" s="93" t="s">
        <v>874</v>
      </c>
      <c r="C784" s="47" t="s">
        <v>12</v>
      </c>
      <c r="D784" s="47">
        <v>9334.8</v>
      </c>
      <c r="E784" s="47">
        <v>5872249.5</v>
      </c>
      <c r="F784" s="40">
        <v>3331022</v>
      </c>
      <c r="G784" s="40">
        <v>2541227.5</v>
      </c>
      <c r="H784" s="47">
        <v>9334.8</v>
      </c>
      <c r="I784" s="14" t="s">
        <v>876</v>
      </c>
      <c r="J784" s="14" t="s">
        <v>876</v>
      </c>
      <c r="K784" s="14" t="s">
        <v>876</v>
      </c>
      <c r="L784" s="14" t="s">
        <v>876</v>
      </c>
      <c r="M784" s="14" t="s">
        <v>876</v>
      </c>
      <c r="N784" s="14" t="s">
        <v>876</v>
      </c>
      <c r="O784" s="14" t="s">
        <v>876</v>
      </c>
      <c r="P784" s="14" t="s">
        <v>876</v>
      </c>
    </row>
    <row r="785" spans="1:16" s="80" customFormat="1" ht="18.75">
      <c r="A785" s="22">
        <v>782</v>
      </c>
      <c r="B785" s="93" t="s">
        <v>875</v>
      </c>
      <c r="C785" s="47" t="s">
        <v>12</v>
      </c>
      <c r="D785" s="47">
        <v>3620</v>
      </c>
      <c r="E785" s="47">
        <v>1890503.25</v>
      </c>
      <c r="F785" s="40">
        <v>1795978</v>
      </c>
      <c r="G785" s="40">
        <v>94525.25</v>
      </c>
      <c r="H785" s="47">
        <v>3620</v>
      </c>
      <c r="I785" s="14" t="s">
        <v>876</v>
      </c>
      <c r="J785" s="14" t="s">
        <v>876</v>
      </c>
      <c r="K785" s="14" t="s">
        <v>876</v>
      </c>
      <c r="L785" s="14" t="s">
        <v>876</v>
      </c>
      <c r="M785" s="14" t="s">
        <v>876</v>
      </c>
      <c r="N785" s="14" t="s">
        <v>876</v>
      </c>
      <c r="O785" s="14" t="s">
        <v>876</v>
      </c>
      <c r="P785" s="14" t="s">
        <v>876</v>
      </c>
    </row>
    <row r="786" spans="1:16" s="80" customFormat="1" ht="37.5">
      <c r="A786" s="22">
        <v>783</v>
      </c>
      <c r="B786" s="93" t="s">
        <v>877</v>
      </c>
      <c r="C786" s="47" t="s">
        <v>12</v>
      </c>
      <c r="D786" s="47">
        <v>13572</v>
      </c>
      <c r="E786" s="47">
        <v>10264052.17</v>
      </c>
      <c r="F786" s="40">
        <f aca="true" t="shared" si="71" ref="F786:F795">E786-G786</f>
        <v>5203631.16</v>
      </c>
      <c r="G786" s="40">
        <v>5060421.01</v>
      </c>
      <c r="H786" s="47">
        <v>13572</v>
      </c>
      <c r="I786" s="14" t="s">
        <v>879</v>
      </c>
      <c r="J786" s="14" t="s">
        <v>879</v>
      </c>
      <c r="K786" s="14" t="s">
        <v>879</v>
      </c>
      <c r="L786" s="14" t="s">
        <v>879</v>
      </c>
      <c r="M786" s="14" t="s">
        <v>879</v>
      </c>
      <c r="N786" s="14" t="s">
        <v>879</v>
      </c>
      <c r="O786" s="14" t="s">
        <v>879</v>
      </c>
      <c r="P786" s="14" t="s">
        <v>879</v>
      </c>
    </row>
    <row r="787" spans="1:16" s="80" customFormat="1" ht="37.5">
      <c r="A787" s="22">
        <v>784</v>
      </c>
      <c r="B787" s="93" t="s">
        <v>878</v>
      </c>
      <c r="C787" s="47" t="s">
        <v>12</v>
      </c>
      <c r="D787" s="47">
        <f>8329+414</f>
        <v>8743</v>
      </c>
      <c r="E787" s="47">
        <v>6765802.79</v>
      </c>
      <c r="F787" s="40">
        <f t="shared" si="71"/>
        <v>2730368.84</v>
      </c>
      <c r="G787" s="40">
        <v>4035433.95</v>
      </c>
      <c r="H787" s="47">
        <v>8743</v>
      </c>
      <c r="I787" s="14" t="s">
        <v>879</v>
      </c>
      <c r="J787" s="14" t="s">
        <v>879</v>
      </c>
      <c r="K787" s="14" t="s">
        <v>879</v>
      </c>
      <c r="L787" s="14" t="s">
        <v>879</v>
      </c>
      <c r="M787" s="14" t="s">
        <v>879</v>
      </c>
      <c r="N787" s="14" t="s">
        <v>879</v>
      </c>
      <c r="O787" s="14" t="s">
        <v>879</v>
      </c>
      <c r="P787" s="14" t="s">
        <v>879</v>
      </c>
    </row>
    <row r="788" spans="1:16" s="80" customFormat="1" ht="18.75">
      <c r="A788" s="22">
        <v>785</v>
      </c>
      <c r="B788" s="93" t="s">
        <v>880</v>
      </c>
      <c r="C788" s="47" t="s">
        <v>12</v>
      </c>
      <c r="D788" s="47">
        <v>8210</v>
      </c>
      <c r="E788" s="47">
        <v>7971258.35</v>
      </c>
      <c r="F788" s="40">
        <f t="shared" si="71"/>
        <v>6942966.02</v>
      </c>
      <c r="G788" s="40">
        <f>ROUND(E788*0.129,2)</f>
        <v>1028292.33</v>
      </c>
      <c r="H788" s="47">
        <v>8210</v>
      </c>
      <c r="I788" s="14" t="s">
        <v>884</v>
      </c>
      <c r="J788" s="14" t="s">
        <v>884</v>
      </c>
      <c r="K788" s="14" t="s">
        <v>884</v>
      </c>
      <c r="L788" s="14" t="s">
        <v>884</v>
      </c>
      <c r="M788" s="14" t="s">
        <v>884</v>
      </c>
      <c r="N788" s="14" t="s">
        <v>884</v>
      </c>
      <c r="O788" s="14" t="s">
        <v>884</v>
      </c>
      <c r="P788" s="14" t="s">
        <v>884</v>
      </c>
    </row>
    <row r="789" spans="1:16" s="80" customFormat="1" ht="18.75">
      <c r="A789" s="22">
        <v>786</v>
      </c>
      <c r="B789" s="93" t="s">
        <v>881</v>
      </c>
      <c r="C789" s="47" t="s">
        <v>12</v>
      </c>
      <c r="D789" s="47">
        <v>4300</v>
      </c>
      <c r="E789" s="47">
        <v>3941781.48</v>
      </c>
      <c r="F789" s="40">
        <f t="shared" si="71"/>
        <v>3433291.67</v>
      </c>
      <c r="G789" s="40">
        <f>ROUND(E789*0.129,2)</f>
        <v>508489.81</v>
      </c>
      <c r="H789" s="47">
        <v>4300</v>
      </c>
      <c r="I789" s="14" t="s">
        <v>884</v>
      </c>
      <c r="J789" s="14" t="s">
        <v>884</v>
      </c>
      <c r="K789" s="14" t="s">
        <v>884</v>
      </c>
      <c r="L789" s="14" t="s">
        <v>884</v>
      </c>
      <c r="M789" s="14" t="s">
        <v>884</v>
      </c>
      <c r="N789" s="14" t="s">
        <v>884</v>
      </c>
      <c r="O789" s="14" t="s">
        <v>884</v>
      </c>
      <c r="P789" s="14" t="s">
        <v>884</v>
      </c>
    </row>
    <row r="790" spans="1:16" s="80" customFormat="1" ht="18.75">
      <c r="A790" s="22">
        <v>787</v>
      </c>
      <c r="B790" s="93" t="s">
        <v>882</v>
      </c>
      <c r="C790" s="47" t="s">
        <v>12</v>
      </c>
      <c r="D790" s="47">
        <v>4000</v>
      </c>
      <c r="E790" s="47">
        <v>3012547.65</v>
      </c>
      <c r="F790" s="40">
        <f t="shared" si="71"/>
        <v>2623929</v>
      </c>
      <c r="G790" s="40">
        <f>ROUND(E790*0.129,2)</f>
        <v>388618.65</v>
      </c>
      <c r="H790" s="47">
        <v>4000</v>
      </c>
      <c r="I790" s="14" t="s">
        <v>884</v>
      </c>
      <c r="J790" s="14" t="s">
        <v>884</v>
      </c>
      <c r="K790" s="14" t="s">
        <v>884</v>
      </c>
      <c r="L790" s="14" t="s">
        <v>884</v>
      </c>
      <c r="M790" s="14" t="s">
        <v>884</v>
      </c>
      <c r="N790" s="14" t="s">
        <v>884</v>
      </c>
      <c r="O790" s="14" t="s">
        <v>884</v>
      </c>
      <c r="P790" s="14" t="s">
        <v>884</v>
      </c>
    </row>
    <row r="791" spans="1:16" s="80" customFormat="1" ht="18.75">
      <c r="A791" s="22">
        <v>788</v>
      </c>
      <c r="B791" s="93" t="s">
        <v>883</v>
      </c>
      <c r="C791" s="47" t="s">
        <v>12</v>
      </c>
      <c r="D791" s="47">
        <v>1800</v>
      </c>
      <c r="E791" s="47">
        <v>1391687.41</v>
      </c>
      <c r="F791" s="40">
        <f t="shared" si="71"/>
        <v>1212159.73</v>
      </c>
      <c r="G791" s="40">
        <f>ROUND(E791*0.129,2)</f>
        <v>179527.68</v>
      </c>
      <c r="H791" s="47">
        <v>1800</v>
      </c>
      <c r="I791" s="14" t="s">
        <v>884</v>
      </c>
      <c r="J791" s="14" t="s">
        <v>884</v>
      </c>
      <c r="K791" s="14" t="s">
        <v>884</v>
      </c>
      <c r="L791" s="14" t="s">
        <v>884</v>
      </c>
      <c r="M791" s="14" t="s">
        <v>884</v>
      </c>
      <c r="N791" s="14" t="s">
        <v>884</v>
      </c>
      <c r="O791" s="14" t="s">
        <v>884</v>
      </c>
      <c r="P791" s="14" t="s">
        <v>884</v>
      </c>
    </row>
    <row r="792" spans="1:16" s="80" customFormat="1" ht="37.5">
      <c r="A792" s="22">
        <v>789</v>
      </c>
      <c r="B792" s="108" t="s">
        <v>885</v>
      </c>
      <c r="C792" s="40" t="s">
        <v>12</v>
      </c>
      <c r="D792" s="50">
        <v>695</v>
      </c>
      <c r="E792" s="33">
        <v>634277.54</v>
      </c>
      <c r="F792" s="40">
        <f t="shared" si="71"/>
        <v>602563.66</v>
      </c>
      <c r="G792" s="40">
        <f>ROUND(E792*0.05,2)</f>
        <v>31713.88</v>
      </c>
      <c r="H792" s="50">
        <v>695</v>
      </c>
      <c r="I792" s="14" t="s">
        <v>888</v>
      </c>
      <c r="J792" s="14" t="s">
        <v>888</v>
      </c>
      <c r="K792" s="14" t="s">
        <v>888</v>
      </c>
      <c r="L792" s="14" t="s">
        <v>888</v>
      </c>
      <c r="M792" s="14" t="s">
        <v>888</v>
      </c>
      <c r="N792" s="14" t="s">
        <v>888</v>
      </c>
      <c r="O792" s="14" t="s">
        <v>888</v>
      </c>
      <c r="P792" s="14" t="s">
        <v>888</v>
      </c>
    </row>
    <row r="793" spans="1:16" s="80" customFormat="1" ht="18.75">
      <c r="A793" s="22">
        <v>790</v>
      </c>
      <c r="B793" s="108" t="s">
        <v>886</v>
      </c>
      <c r="C793" s="40" t="s">
        <v>12</v>
      </c>
      <c r="D793" s="50">
        <v>345.6</v>
      </c>
      <c r="E793" s="33">
        <v>364254.26</v>
      </c>
      <c r="F793" s="40">
        <f t="shared" si="71"/>
        <v>346041.55</v>
      </c>
      <c r="G793" s="40">
        <f>ROUND(E793*0.05,2)</f>
        <v>18212.71</v>
      </c>
      <c r="H793" s="50">
        <v>345.6</v>
      </c>
      <c r="I793" s="14" t="s">
        <v>888</v>
      </c>
      <c r="J793" s="14" t="s">
        <v>888</v>
      </c>
      <c r="K793" s="14" t="s">
        <v>888</v>
      </c>
      <c r="L793" s="14" t="s">
        <v>888</v>
      </c>
      <c r="M793" s="14" t="s">
        <v>888</v>
      </c>
      <c r="N793" s="14" t="s">
        <v>888</v>
      </c>
      <c r="O793" s="14" t="s">
        <v>888</v>
      </c>
      <c r="P793" s="14" t="s">
        <v>888</v>
      </c>
    </row>
    <row r="794" spans="1:253" s="80" customFormat="1" ht="18.75">
      <c r="A794" s="22">
        <v>791</v>
      </c>
      <c r="B794" s="108" t="s">
        <v>887</v>
      </c>
      <c r="C794" s="40" t="s">
        <v>12</v>
      </c>
      <c r="D794" s="50">
        <v>2610</v>
      </c>
      <c r="E794" s="17">
        <v>2265839.61</v>
      </c>
      <c r="F794" s="40">
        <f t="shared" si="71"/>
        <v>2046394.79</v>
      </c>
      <c r="G794" s="40">
        <v>219444.81999999983</v>
      </c>
      <c r="H794" s="50">
        <v>2610</v>
      </c>
      <c r="I794" s="14" t="s">
        <v>888</v>
      </c>
      <c r="J794" s="14" t="s">
        <v>888</v>
      </c>
      <c r="K794" s="14" t="s">
        <v>888</v>
      </c>
      <c r="L794" s="14" t="s">
        <v>888</v>
      </c>
      <c r="M794" s="14" t="s">
        <v>888</v>
      </c>
      <c r="N794" s="14" t="s">
        <v>888</v>
      </c>
      <c r="O794" s="14" t="s">
        <v>888</v>
      </c>
      <c r="P794" s="14" t="s">
        <v>888</v>
      </c>
      <c r="Q794" s="86"/>
      <c r="R794" s="86"/>
      <c r="S794" s="86"/>
      <c r="T794" s="86"/>
      <c r="U794" s="86"/>
      <c r="V794" s="86"/>
      <c r="W794" s="86"/>
      <c r="X794" s="86"/>
      <c r="Y794" s="86"/>
      <c r="Z794" s="86"/>
      <c r="AA794" s="86"/>
      <c r="AB794" s="86"/>
      <c r="AC794" s="86"/>
      <c r="AD794" s="86"/>
      <c r="AE794" s="86"/>
      <c r="AF794" s="86"/>
      <c r="AG794" s="86"/>
      <c r="AH794" s="86"/>
      <c r="AI794" s="86"/>
      <c r="AJ794" s="86"/>
      <c r="AK794" s="86"/>
      <c r="AL794" s="86"/>
      <c r="AM794" s="86"/>
      <c r="AN794" s="86"/>
      <c r="AO794" s="86"/>
      <c r="AP794" s="86"/>
      <c r="AQ794" s="86"/>
      <c r="AR794" s="86"/>
      <c r="AS794" s="86"/>
      <c r="AT794" s="86"/>
      <c r="AU794" s="86"/>
      <c r="AV794" s="86"/>
      <c r="AW794" s="86"/>
      <c r="AX794" s="86"/>
      <c r="AY794" s="86"/>
      <c r="AZ794" s="86"/>
      <c r="BA794" s="86"/>
      <c r="BB794" s="86"/>
      <c r="BC794" s="86"/>
      <c r="BD794" s="86"/>
      <c r="BE794" s="86"/>
      <c r="BF794" s="86"/>
      <c r="BG794" s="86"/>
      <c r="BH794" s="86"/>
      <c r="BI794" s="86"/>
      <c r="BJ794" s="86"/>
      <c r="BK794" s="86"/>
      <c r="BL794" s="86"/>
      <c r="BM794" s="86"/>
      <c r="BN794" s="86"/>
      <c r="BO794" s="86"/>
      <c r="BP794" s="86"/>
      <c r="BQ794" s="86"/>
      <c r="BR794" s="86"/>
      <c r="BS794" s="86"/>
      <c r="BT794" s="86"/>
      <c r="BU794" s="86"/>
      <c r="BV794" s="86"/>
      <c r="BW794" s="86"/>
      <c r="BX794" s="86"/>
      <c r="BY794" s="86"/>
      <c r="BZ794" s="86"/>
      <c r="CA794" s="86"/>
      <c r="CB794" s="86"/>
      <c r="CC794" s="86"/>
      <c r="CD794" s="86"/>
      <c r="CE794" s="86"/>
      <c r="CF794" s="86"/>
      <c r="CG794" s="86"/>
      <c r="CH794" s="86"/>
      <c r="CI794" s="86"/>
      <c r="CJ794" s="86"/>
      <c r="CK794" s="86"/>
      <c r="CL794" s="86"/>
      <c r="CM794" s="86"/>
      <c r="CN794" s="86"/>
      <c r="CO794" s="86"/>
      <c r="CP794" s="86"/>
      <c r="CQ794" s="86"/>
      <c r="CR794" s="86"/>
      <c r="CS794" s="86"/>
      <c r="CT794" s="86"/>
      <c r="CU794" s="86"/>
      <c r="CV794" s="86"/>
      <c r="CW794" s="86"/>
      <c r="CX794" s="86"/>
      <c r="CY794" s="86"/>
      <c r="CZ794" s="86"/>
      <c r="DA794" s="86"/>
      <c r="DB794" s="86"/>
      <c r="DC794" s="86"/>
      <c r="DD794" s="86"/>
      <c r="DE794" s="86"/>
      <c r="DF794" s="86"/>
      <c r="DG794" s="86"/>
      <c r="DH794" s="86"/>
      <c r="DI794" s="86"/>
      <c r="DJ794" s="86"/>
      <c r="DK794" s="86"/>
      <c r="DL794" s="86"/>
      <c r="DM794" s="86"/>
      <c r="DN794" s="86"/>
      <c r="DO794" s="86"/>
      <c r="DP794" s="86"/>
      <c r="DQ794" s="86"/>
      <c r="DR794" s="86"/>
      <c r="DS794" s="86"/>
      <c r="DT794" s="86"/>
      <c r="DU794" s="86"/>
      <c r="DV794" s="86"/>
      <c r="DW794" s="86"/>
      <c r="DX794" s="86"/>
      <c r="DY794" s="86"/>
      <c r="DZ794" s="86"/>
      <c r="EA794" s="86"/>
      <c r="EB794" s="86"/>
      <c r="EC794" s="86"/>
      <c r="ED794" s="86"/>
      <c r="EE794" s="86"/>
      <c r="EF794" s="86"/>
      <c r="EG794" s="86"/>
      <c r="EH794" s="86"/>
      <c r="EI794" s="86"/>
      <c r="EJ794" s="86"/>
      <c r="EK794" s="86"/>
      <c r="EL794" s="86"/>
      <c r="EM794" s="86"/>
      <c r="EN794" s="86"/>
      <c r="EO794" s="86"/>
      <c r="EP794" s="86"/>
      <c r="EQ794" s="86"/>
      <c r="ER794" s="86"/>
      <c r="ES794" s="86"/>
      <c r="ET794" s="86"/>
      <c r="EU794" s="86"/>
      <c r="EV794" s="86"/>
      <c r="EW794" s="86"/>
      <c r="EX794" s="86"/>
      <c r="EY794" s="86"/>
      <c r="EZ794" s="86"/>
      <c r="FA794" s="86"/>
      <c r="FB794" s="86"/>
      <c r="FC794" s="86"/>
      <c r="FD794" s="86"/>
      <c r="FE794" s="86"/>
      <c r="FF794" s="86"/>
      <c r="FG794" s="86"/>
      <c r="FH794" s="86"/>
      <c r="FI794" s="86"/>
      <c r="FJ794" s="86"/>
      <c r="FK794" s="86"/>
      <c r="FL794" s="86"/>
      <c r="FM794" s="86"/>
      <c r="FN794" s="86"/>
      <c r="FO794" s="86"/>
      <c r="FP794" s="86"/>
      <c r="FQ794" s="86"/>
      <c r="FR794" s="86"/>
      <c r="FS794" s="86"/>
      <c r="FT794" s="86"/>
      <c r="FU794" s="86"/>
      <c r="FV794" s="86"/>
      <c r="FW794" s="86"/>
      <c r="FX794" s="86"/>
      <c r="FY794" s="86"/>
      <c r="FZ794" s="86"/>
      <c r="GA794" s="86"/>
      <c r="GB794" s="86"/>
      <c r="GC794" s="86"/>
      <c r="GD794" s="86"/>
      <c r="GE794" s="86"/>
      <c r="GF794" s="86"/>
      <c r="GG794" s="86"/>
      <c r="GH794" s="86"/>
      <c r="GI794" s="86"/>
      <c r="GJ794" s="86"/>
      <c r="GK794" s="86"/>
      <c r="GL794" s="86"/>
      <c r="GM794" s="86"/>
      <c r="GN794" s="86"/>
      <c r="GO794" s="86"/>
      <c r="GP794" s="86"/>
      <c r="GQ794" s="86"/>
      <c r="GR794" s="86"/>
      <c r="GS794" s="86"/>
      <c r="GT794" s="86"/>
      <c r="GU794" s="86"/>
      <c r="GV794" s="86"/>
      <c r="GW794" s="86"/>
      <c r="GX794" s="86"/>
      <c r="GY794" s="86"/>
      <c r="GZ794" s="86"/>
      <c r="HA794" s="86"/>
      <c r="HB794" s="86"/>
      <c r="HC794" s="86"/>
      <c r="HD794" s="86"/>
      <c r="HE794" s="86"/>
      <c r="HF794" s="86"/>
      <c r="HG794" s="86"/>
      <c r="HH794" s="86"/>
      <c r="HI794" s="86"/>
      <c r="HJ794" s="86"/>
      <c r="HK794" s="86"/>
      <c r="HL794" s="86"/>
      <c r="HM794" s="86"/>
      <c r="HN794" s="86"/>
      <c r="HO794" s="86"/>
      <c r="HP794" s="86"/>
      <c r="HQ794" s="86"/>
      <c r="HR794" s="86"/>
      <c r="HS794" s="86"/>
      <c r="HT794" s="86"/>
      <c r="HU794" s="86"/>
      <c r="HV794" s="86"/>
      <c r="HW794" s="86"/>
      <c r="HX794" s="86"/>
      <c r="HY794" s="86"/>
      <c r="HZ794" s="86"/>
      <c r="IA794" s="86"/>
      <c r="IB794" s="86"/>
      <c r="IC794" s="86"/>
      <c r="ID794" s="86"/>
      <c r="IE794" s="86"/>
      <c r="IF794" s="86"/>
      <c r="IG794" s="86"/>
      <c r="IH794" s="86"/>
      <c r="II794" s="86"/>
      <c r="IJ794" s="86"/>
      <c r="IK794" s="86"/>
      <c r="IL794" s="86"/>
      <c r="IM794" s="86"/>
      <c r="IN794" s="86"/>
      <c r="IO794" s="86"/>
      <c r="IP794" s="86"/>
      <c r="IQ794" s="86"/>
      <c r="IR794" s="86"/>
      <c r="IS794" s="86"/>
    </row>
    <row r="795" spans="1:16" s="80" customFormat="1" ht="18.75">
      <c r="A795" s="22">
        <v>792</v>
      </c>
      <c r="B795" s="93" t="s">
        <v>889</v>
      </c>
      <c r="C795" s="47" t="s">
        <v>251</v>
      </c>
      <c r="D795" s="47">
        <v>4165</v>
      </c>
      <c r="E795" s="40">
        <v>2748528.96</v>
      </c>
      <c r="F795" s="18">
        <f t="shared" si="71"/>
        <v>2611102.51</v>
      </c>
      <c r="G795" s="19">
        <f>ROUND(E795*0.05,2)</f>
        <v>137426.45</v>
      </c>
      <c r="H795" s="47">
        <v>4165</v>
      </c>
      <c r="I795" s="14" t="s">
        <v>897</v>
      </c>
      <c r="J795" s="14" t="s">
        <v>897</v>
      </c>
      <c r="K795" s="14" t="s">
        <v>897</v>
      </c>
      <c r="L795" s="14" t="s">
        <v>897</v>
      </c>
      <c r="M795" s="14" t="s">
        <v>897</v>
      </c>
      <c r="N795" s="14" t="s">
        <v>897</v>
      </c>
      <c r="O795" s="14" t="s">
        <v>897</v>
      </c>
      <c r="P795" s="14" t="s">
        <v>897</v>
      </c>
    </row>
    <row r="796" spans="1:16" s="80" customFormat="1" ht="18.75">
      <c r="A796" s="22">
        <v>793</v>
      </c>
      <c r="B796" s="93" t="s">
        <v>890</v>
      </c>
      <c r="C796" s="47" t="s">
        <v>251</v>
      </c>
      <c r="D796" s="47">
        <v>6600</v>
      </c>
      <c r="E796" s="40">
        <v>5606275.77</v>
      </c>
      <c r="F796" s="18">
        <f aca="true" t="shared" si="72" ref="F796:F811">E796-G796</f>
        <v>5325961.9799999995</v>
      </c>
      <c r="G796" s="19">
        <f aca="true" t="shared" si="73" ref="G796:G804">ROUND(E796*0.05,2)</f>
        <v>280313.79</v>
      </c>
      <c r="H796" s="47">
        <v>6600</v>
      </c>
      <c r="I796" s="14" t="s">
        <v>897</v>
      </c>
      <c r="J796" s="14" t="s">
        <v>897</v>
      </c>
      <c r="K796" s="14" t="s">
        <v>897</v>
      </c>
      <c r="L796" s="14" t="s">
        <v>897</v>
      </c>
      <c r="M796" s="14" t="s">
        <v>897</v>
      </c>
      <c r="N796" s="14" t="s">
        <v>897</v>
      </c>
      <c r="O796" s="14" t="s">
        <v>897</v>
      </c>
      <c r="P796" s="14" t="s">
        <v>897</v>
      </c>
    </row>
    <row r="797" spans="1:16" s="80" customFormat="1" ht="18.75">
      <c r="A797" s="22">
        <v>794</v>
      </c>
      <c r="B797" s="93" t="s">
        <v>801</v>
      </c>
      <c r="C797" s="47" t="s">
        <v>251</v>
      </c>
      <c r="D797" s="47">
        <v>15514.2</v>
      </c>
      <c r="E797" s="40">
        <v>21287814.27</v>
      </c>
      <c r="F797" s="18">
        <f t="shared" si="72"/>
        <v>20223423.56</v>
      </c>
      <c r="G797" s="19">
        <f t="shared" si="73"/>
        <v>1064390.71</v>
      </c>
      <c r="H797" s="47">
        <v>15514.2</v>
      </c>
      <c r="I797" s="14" t="s">
        <v>897</v>
      </c>
      <c r="J797" s="14" t="s">
        <v>897</v>
      </c>
      <c r="K797" s="14" t="s">
        <v>897</v>
      </c>
      <c r="L797" s="14" t="s">
        <v>897</v>
      </c>
      <c r="M797" s="14" t="s">
        <v>897</v>
      </c>
      <c r="N797" s="14" t="s">
        <v>897</v>
      </c>
      <c r="O797" s="14" t="s">
        <v>897</v>
      </c>
      <c r="P797" s="14" t="s">
        <v>897</v>
      </c>
    </row>
    <row r="798" spans="1:16" s="80" customFormat="1" ht="18.75">
      <c r="A798" s="22">
        <v>795</v>
      </c>
      <c r="B798" s="93" t="s">
        <v>891</v>
      </c>
      <c r="C798" s="47" t="s">
        <v>251</v>
      </c>
      <c r="D798" s="47">
        <v>27000</v>
      </c>
      <c r="E798" s="40">
        <v>23421710.4</v>
      </c>
      <c r="F798" s="18">
        <f t="shared" si="72"/>
        <v>22250624.88</v>
      </c>
      <c r="G798" s="19">
        <f t="shared" si="73"/>
        <v>1171085.52</v>
      </c>
      <c r="H798" s="47">
        <v>27000</v>
      </c>
      <c r="I798" s="14" t="s">
        <v>897</v>
      </c>
      <c r="J798" s="14" t="s">
        <v>897</v>
      </c>
      <c r="K798" s="14" t="s">
        <v>897</v>
      </c>
      <c r="L798" s="14" t="s">
        <v>897</v>
      </c>
      <c r="M798" s="14" t="s">
        <v>897</v>
      </c>
      <c r="N798" s="14" t="s">
        <v>897</v>
      </c>
      <c r="O798" s="14" t="s">
        <v>897</v>
      </c>
      <c r="P798" s="14" t="s">
        <v>897</v>
      </c>
    </row>
    <row r="799" spans="1:16" s="80" customFormat="1" ht="18.75">
      <c r="A799" s="22">
        <v>796</v>
      </c>
      <c r="B799" s="93" t="s">
        <v>651</v>
      </c>
      <c r="C799" s="47" t="s">
        <v>251</v>
      </c>
      <c r="D799" s="47">
        <v>2600</v>
      </c>
      <c r="E799" s="40">
        <v>1710179.53</v>
      </c>
      <c r="F799" s="18">
        <f t="shared" si="72"/>
        <v>1624670.55</v>
      </c>
      <c r="G799" s="19">
        <f t="shared" si="73"/>
        <v>85508.98</v>
      </c>
      <c r="H799" s="47">
        <v>2600</v>
      </c>
      <c r="I799" s="14" t="s">
        <v>897</v>
      </c>
      <c r="J799" s="14" t="s">
        <v>897</v>
      </c>
      <c r="K799" s="14" t="s">
        <v>897</v>
      </c>
      <c r="L799" s="14" t="s">
        <v>897</v>
      </c>
      <c r="M799" s="14" t="s">
        <v>897</v>
      </c>
      <c r="N799" s="14" t="s">
        <v>897</v>
      </c>
      <c r="O799" s="14" t="s">
        <v>897</v>
      </c>
      <c r="P799" s="14" t="s">
        <v>897</v>
      </c>
    </row>
    <row r="800" spans="1:16" s="80" customFormat="1" ht="18.75">
      <c r="A800" s="22">
        <v>797</v>
      </c>
      <c r="B800" s="93" t="s">
        <v>892</v>
      </c>
      <c r="C800" s="47" t="s">
        <v>251</v>
      </c>
      <c r="D800" s="47">
        <v>6345.6</v>
      </c>
      <c r="E800" s="40">
        <v>7326836.57</v>
      </c>
      <c r="F800" s="18">
        <f t="shared" si="72"/>
        <v>6960494.74</v>
      </c>
      <c r="G800" s="19">
        <f t="shared" si="73"/>
        <v>366341.83</v>
      </c>
      <c r="H800" s="47">
        <v>6345.6</v>
      </c>
      <c r="I800" s="14" t="s">
        <v>897</v>
      </c>
      <c r="J800" s="14" t="s">
        <v>897</v>
      </c>
      <c r="K800" s="14" t="s">
        <v>897</v>
      </c>
      <c r="L800" s="14" t="s">
        <v>897</v>
      </c>
      <c r="M800" s="14" t="s">
        <v>897</v>
      </c>
      <c r="N800" s="14" t="s">
        <v>897</v>
      </c>
      <c r="O800" s="14" t="s">
        <v>897</v>
      </c>
      <c r="P800" s="14" t="s">
        <v>897</v>
      </c>
    </row>
    <row r="801" spans="1:16" s="80" customFormat="1" ht="18.75">
      <c r="A801" s="22">
        <v>798</v>
      </c>
      <c r="B801" s="93" t="s">
        <v>893</v>
      </c>
      <c r="C801" s="47" t="s">
        <v>251</v>
      </c>
      <c r="D801" s="47">
        <v>2835</v>
      </c>
      <c r="E801" s="40">
        <v>2480372.84</v>
      </c>
      <c r="F801" s="18">
        <f t="shared" si="72"/>
        <v>2356354.1999999997</v>
      </c>
      <c r="G801" s="19">
        <f t="shared" si="73"/>
        <v>124018.64</v>
      </c>
      <c r="H801" s="47">
        <v>2835</v>
      </c>
      <c r="I801" s="14" t="s">
        <v>897</v>
      </c>
      <c r="J801" s="14" t="s">
        <v>897</v>
      </c>
      <c r="K801" s="14" t="s">
        <v>897</v>
      </c>
      <c r="L801" s="14" t="s">
        <v>897</v>
      </c>
      <c r="M801" s="14" t="s">
        <v>897</v>
      </c>
      <c r="N801" s="14" t="s">
        <v>897</v>
      </c>
      <c r="O801" s="14" t="s">
        <v>897</v>
      </c>
      <c r="P801" s="14" t="s">
        <v>897</v>
      </c>
    </row>
    <row r="802" spans="1:16" s="80" customFormat="1" ht="18.75">
      <c r="A802" s="22">
        <v>799</v>
      </c>
      <c r="B802" s="93" t="s">
        <v>894</v>
      </c>
      <c r="C802" s="47" t="s">
        <v>251</v>
      </c>
      <c r="D802" s="47">
        <v>4635.1</v>
      </c>
      <c r="E802" s="40">
        <v>2907878.94</v>
      </c>
      <c r="F802" s="18">
        <f t="shared" si="72"/>
        <v>2762484.9899999998</v>
      </c>
      <c r="G802" s="19">
        <f t="shared" si="73"/>
        <v>145393.95</v>
      </c>
      <c r="H802" s="47">
        <v>4635.1</v>
      </c>
      <c r="I802" s="14" t="s">
        <v>897</v>
      </c>
      <c r="J802" s="14" t="s">
        <v>897</v>
      </c>
      <c r="K802" s="14" t="s">
        <v>897</v>
      </c>
      <c r="L802" s="14" t="s">
        <v>897</v>
      </c>
      <c r="M802" s="14" t="s">
        <v>897</v>
      </c>
      <c r="N802" s="14" t="s">
        <v>897</v>
      </c>
      <c r="O802" s="14" t="s">
        <v>897</v>
      </c>
      <c r="P802" s="14" t="s">
        <v>897</v>
      </c>
    </row>
    <row r="803" spans="1:16" s="80" customFormat="1" ht="18.75">
      <c r="A803" s="22">
        <v>800</v>
      </c>
      <c r="B803" s="93" t="s">
        <v>694</v>
      </c>
      <c r="C803" s="47" t="s">
        <v>251</v>
      </c>
      <c r="D803" s="47">
        <v>14480</v>
      </c>
      <c r="E803" s="33">
        <v>11614937.71</v>
      </c>
      <c r="F803" s="18">
        <f t="shared" si="72"/>
        <v>11034190.82</v>
      </c>
      <c r="G803" s="19">
        <f t="shared" si="73"/>
        <v>580746.89</v>
      </c>
      <c r="H803" s="47">
        <v>14480</v>
      </c>
      <c r="I803" s="14" t="s">
        <v>897</v>
      </c>
      <c r="J803" s="14" t="s">
        <v>897</v>
      </c>
      <c r="K803" s="14" t="s">
        <v>897</v>
      </c>
      <c r="L803" s="14" t="s">
        <v>897</v>
      </c>
      <c r="M803" s="14" t="s">
        <v>897</v>
      </c>
      <c r="N803" s="14" t="s">
        <v>897</v>
      </c>
      <c r="O803" s="14" t="s">
        <v>897</v>
      </c>
      <c r="P803" s="14" t="s">
        <v>897</v>
      </c>
    </row>
    <row r="804" spans="1:16" s="80" customFormat="1" ht="18.75">
      <c r="A804" s="22">
        <v>801</v>
      </c>
      <c r="B804" s="93" t="s">
        <v>895</v>
      </c>
      <c r="C804" s="47" t="s">
        <v>251</v>
      </c>
      <c r="D804" s="47">
        <v>1380</v>
      </c>
      <c r="E804" s="40">
        <v>1398310.42</v>
      </c>
      <c r="F804" s="18">
        <f t="shared" si="72"/>
        <v>1328394.9</v>
      </c>
      <c r="G804" s="19">
        <f t="shared" si="73"/>
        <v>69915.52</v>
      </c>
      <c r="H804" s="47">
        <v>1380</v>
      </c>
      <c r="I804" s="14" t="s">
        <v>897</v>
      </c>
      <c r="J804" s="14" t="s">
        <v>897</v>
      </c>
      <c r="K804" s="14" t="s">
        <v>897</v>
      </c>
      <c r="L804" s="14" t="s">
        <v>897</v>
      </c>
      <c r="M804" s="14" t="s">
        <v>897</v>
      </c>
      <c r="N804" s="14" t="s">
        <v>897</v>
      </c>
      <c r="O804" s="14" t="s">
        <v>897</v>
      </c>
      <c r="P804" s="14" t="s">
        <v>897</v>
      </c>
    </row>
    <row r="805" spans="1:16" s="80" customFormat="1" ht="37.5">
      <c r="A805" s="22">
        <v>802</v>
      </c>
      <c r="B805" s="93" t="s">
        <v>896</v>
      </c>
      <c r="C805" s="47" t="s">
        <v>251</v>
      </c>
      <c r="D805" s="47">
        <v>5523</v>
      </c>
      <c r="E805" s="40">
        <v>3614740.09</v>
      </c>
      <c r="F805" s="18">
        <f t="shared" si="72"/>
        <v>217296.86999999965</v>
      </c>
      <c r="G805" s="19">
        <f>ROUND(E805*0.05,2)+3216706.22</f>
        <v>3397443.22</v>
      </c>
      <c r="H805" s="47">
        <v>5523</v>
      </c>
      <c r="I805" s="14" t="s">
        <v>897</v>
      </c>
      <c r="J805" s="14" t="s">
        <v>897</v>
      </c>
      <c r="K805" s="14" t="s">
        <v>897</v>
      </c>
      <c r="L805" s="14" t="s">
        <v>897</v>
      </c>
      <c r="M805" s="14" t="s">
        <v>897</v>
      </c>
      <c r="N805" s="14" t="s">
        <v>897</v>
      </c>
      <c r="O805" s="14" t="s">
        <v>897</v>
      </c>
      <c r="P805" s="14" t="s">
        <v>897</v>
      </c>
    </row>
    <row r="806" spans="1:16" s="80" customFormat="1" ht="18.75">
      <c r="A806" s="22">
        <v>803</v>
      </c>
      <c r="B806" s="93" t="s">
        <v>898</v>
      </c>
      <c r="C806" s="47" t="s">
        <v>12</v>
      </c>
      <c r="D806" s="47">
        <v>12490.2</v>
      </c>
      <c r="E806" s="47">
        <v>7772518</v>
      </c>
      <c r="F806" s="40">
        <f t="shared" si="72"/>
        <v>5083280.58</v>
      </c>
      <c r="G806" s="40">
        <v>2689237.4200000004</v>
      </c>
      <c r="H806" s="47">
        <v>12490.2</v>
      </c>
      <c r="I806" s="14" t="s">
        <v>904</v>
      </c>
      <c r="J806" s="14" t="s">
        <v>904</v>
      </c>
      <c r="K806" s="14" t="s">
        <v>904</v>
      </c>
      <c r="L806" s="14" t="s">
        <v>904</v>
      </c>
      <c r="M806" s="14" t="s">
        <v>904</v>
      </c>
      <c r="N806" s="14" t="s">
        <v>904</v>
      </c>
      <c r="O806" s="14" t="s">
        <v>904</v>
      </c>
      <c r="P806" s="14" t="s">
        <v>904</v>
      </c>
    </row>
    <row r="807" spans="1:16" s="80" customFormat="1" ht="18.75">
      <c r="A807" s="22">
        <v>804</v>
      </c>
      <c r="B807" s="93" t="s">
        <v>899</v>
      </c>
      <c r="C807" s="47" t="s">
        <v>12</v>
      </c>
      <c r="D807" s="47">
        <v>14319</v>
      </c>
      <c r="E807" s="47">
        <v>8904222.11</v>
      </c>
      <c r="F807" s="40">
        <f t="shared" si="72"/>
        <v>5955824.449999999</v>
      </c>
      <c r="G807" s="40">
        <v>2948397.66</v>
      </c>
      <c r="H807" s="47">
        <v>14319</v>
      </c>
      <c r="I807" s="14" t="s">
        <v>904</v>
      </c>
      <c r="J807" s="14" t="s">
        <v>904</v>
      </c>
      <c r="K807" s="14" t="s">
        <v>904</v>
      </c>
      <c r="L807" s="14" t="s">
        <v>904</v>
      </c>
      <c r="M807" s="14" t="s">
        <v>904</v>
      </c>
      <c r="N807" s="14" t="s">
        <v>904</v>
      </c>
      <c r="O807" s="14" t="s">
        <v>904</v>
      </c>
      <c r="P807" s="14" t="s">
        <v>904</v>
      </c>
    </row>
    <row r="808" spans="1:16" s="80" customFormat="1" ht="37.5">
      <c r="A808" s="22">
        <v>805</v>
      </c>
      <c r="B808" s="93" t="s">
        <v>900</v>
      </c>
      <c r="C808" s="47" t="s">
        <v>12</v>
      </c>
      <c r="D808" s="47">
        <v>11839</v>
      </c>
      <c r="E808" s="47">
        <v>7452263.63</v>
      </c>
      <c r="F808" s="40">
        <f t="shared" si="72"/>
        <v>4836364.459999999</v>
      </c>
      <c r="G808" s="40">
        <v>2615899.1700000004</v>
      </c>
      <c r="H808" s="47">
        <v>11839</v>
      </c>
      <c r="I808" s="14" t="s">
        <v>904</v>
      </c>
      <c r="J808" s="14" t="s">
        <v>904</v>
      </c>
      <c r="K808" s="14" t="s">
        <v>904</v>
      </c>
      <c r="L808" s="14" t="s">
        <v>904</v>
      </c>
      <c r="M808" s="14" t="s">
        <v>904</v>
      </c>
      <c r="N808" s="14" t="s">
        <v>904</v>
      </c>
      <c r="O808" s="14" t="s">
        <v>904</v>
      </c>
      <c r="P808" s="14" t="s">
        <v>904</v>
      </c>
    </row>
    <row r="809" spans="1:16" s="80" customFormat="1" ht="18.75">
      <c r="A809" s="22">
        <v>806</v>
      </c>
      <c r="B809" s="93" t="s">
        <v>901</v>
      </c>
      <c r="C809" s="47" t="s">
        <v>12</v>
      </c>
      <c r="D809" s="47">
        <v>4594</v>
      </c>
      <c r="E809" s="47">
        <v>3346132.49</v>
      </c>
      <c r="F809" s="40">
        <f t="shared" si="72"/>
        <v>1670537.35</v>
      </c>
      <c r="G809" s="40">
        <v>1675595.1400000001</v>
      </c>
      <c r="H809" s="47">
        <v>4594</v>
      </c>
      <c r="I809" s="14" t="s">
        <v>904</v>
      </c>
      <c r="J809" s="14" t="s">
        <v>904</v>
      </c>
      <c r="K809" s="14" t="s">
        <v>904</v>
      </c>
      <c r="L809" s="14" t="s">
        <v>904</v>
      </c>
      <c r="M809" s="14" t="s">
        <v>904</v>
      </c>
      <c r="N809" s="14" t="s">
        <v>904</v>
      </c>
      <c r="O809" s="14" t="s">
        <v>904</v>
      </c>
      <c r="P809" s="14" t="s">
        <v>904</v>
      </c>
    </row>
    <row r="810" spans="1:16" s="80" customFormat="1" ht="18.75">
      <c r="A810" s="22">
        <v>807</v>
      </c>
      <c r="B810" s="93" t="s">
        <v>902</v>
      </c>
      <c r="C810" s="47" t="s">
        <v>12</v>
      </c>
      <c r="D810" s="47">
        <v>5901</v>
      </c>
      <c r="E810" s="47">
        <v>4002144.57</v>
      </c>
      <c r="F810" s="40">
        <f t="shared" si="72"/>
        <v>2176322.6599999997</v>
      </c>
      <c r="G810" s="40">
        <v>1825821.9100000001</v>
      </c>
      <c r="H810" s="47">
        <v>5901</v>
      </c>
      <c r="I810" s="14" t="s">
        <v>904</v>
      </c>
      <c r="J810" s="14" t="s">
        <v>904</v>
      </c>
      <c r="K810" s="14" t="s">
        <v>904</v>
      </c>
      <c r="L810" s="14" t="s">
        <v>904</v>
      </c>
      <c r="M810" s="14" t="s">
        <v>904</v>
      </c>
      <c r="N810" s="14" t="s">
        <v>904</v>
      </c>
      <c r="O810" s="14" t="s">
        <v>904</v>
      </c>
      <c r="P810" s="14" t="s">
        <v>904</v>
      </c>
    </row>
    <row r="811" spans="1:16" s="80" customFormat="1" ht="18.75">
      <c r="A811" s="22">
        <v>808</v>
      </c>
      <c r="B811" s="93" t="s">
        <v>903</v>
      </c>
      <c r="C811" s="47" t="s">
        <v>12</v>
      </c>
      <c r="D811" s="47">
        <v>4002</v>
      </c>
      <c r="E811" s="47">
        <v>4345008.17</v>
      </c>
      <c r="F811" s="40">
        <f t="shared" si="72"/>
        <v>2440670.5</v>
      </c>
      <c r="G811" s="40">
        <v>1904337.6700000002</v>
      </c>
      <c r="H811" s="47">
        <v>4002</v>
      </c>
      <c r="I811" s="14" t="s">
        <v>904</v>
      </c>
      <c r="J811" s="14" t="s">
        <v>904</v>
      </c>
      <c r="K811" s="14" t="s">
        <v>904</v>
      </c>
      <c r="L811" s="14" t="s">
        <v>904</v>
      </c>
      <c r="M811" s="14" t="s">
        <v>904</v>
      </c>
      <c r="N811" s="14" t="s">
        <v>904</v>
      </c>
      <c r="O811" s="14" t="s">
        <v>904</v>
      </c>
      <c r="P811" s="14" t="s">
        <v>904</v>
      </c>
    </row>
    <row r="812" spans="1:16" s="87" customFormat="1" ht="18.75">
      <c r="A812" s="22">
        <v>809</v>
      </c>
      <c r="B812" s="113" t="s">
        <v>905</v>
      </c>
      <c r="C812" s="47" t="s">
        <v>12</v>
      </c>
      <c r="D812" s="77">
        <v>64908.6</v>
      </c>
      <c r="E812" s="46">
        <v>46944292.82</v>
      </c>
      <c r="F812" s="33">
        <f>E812-G812</f>
        <v>28589074.330000002</v>
      </c>
      <c r="G812" s="33">
        <f>ROUND((E812*0.391),2)</f>
        <v>18355218.49</v>
      </c>
      <c r="H812" s="77">
        <v>64908.6</v>
      </c>
      <c r="I812" s="14" t="s">
        <v>910</v>
      </c>
      <c r="J812" s="14" t="s">
        <v>910</v>
      </c>
      <c r="K812" s="14" t="s">
        <v>910</v>
      </c>
      <c r="L812" s="14" t="s">
        <v>910</v>
      </c>
      <c r="M812" s="14" t="s">
        <v>910</v>
      </c>
      <c r="N812" s="14" t="s">
        <v>910</v>
      </c>
      <c r="O812" s="14" t="s">
        <v>910</v>
      </c>
      <c r="P812" s="14" t="s">
        <v>910</v>
      </c>
    </row>
    <row r="813" spans="1:16" s="87" customFormat="1" ht="18.75">
      <c r="A813" s="22">
        <v>810</v>
      </c>
      <c r="B813" s="113" t="s">
        <v>906</v>
      </c>
      <c r="C813" s="47" t="s">
        <v>12</v>
      </c>
      <c r="D813" s="77">
        <v>15852</v>
      </c>
      <c r="E813" s="46">
        <v>12332240.52</v>
      </c>
      <c r="F813" s="33">
        <f aca="true" t="shared" si="74" ref="F813:F818">E813-G813</f>
        <v>7510334.4799999995</v>
      </c>
      <c r="G813" s="33">
        <f aca="true" t="shared" si="75" ref="G813:G818">ROUND((E813*0.391),2)</f>
        <v>4821906.04</v>
      </c>
      <c r="H813" s="77">
        <v>15852</v>
      </c>
      <c r="I813" s="14" t="s">
        <v>910</v>
      </c>
      <c r="J813" s="14" t="s">
        <v>910</v>
      </c>
      <c r="K813" s="14" t="s">
        <v>910</v>
      </c>
      <c r="L813" s="14" t="s">
        <v>910</v>
      </c>
      <c r="M813" s="14" t="s">
        <v>910</v>
      </c>
      <c r="N813" s="14" t="s">
        <v>910</v>
      </c>
      <c r="O813" s="14" t="s">
        <v>910</v>
      </c>
      <c r="P813" s="14" t="s">
        <v>910</v>
      </c>
    </row>
    <row r="814" spans="1:16" s="87" customFormat="1" ht="18.75">
      <c r="A814" s="22">
        <v>811</v>
      </c>
      <c r="B814" s="113" t="s">
        <v>907</v>
      </c>
      <c r="C814" s="47" t="s">
        <v>12</v>
      </c>
      <c r="D814" s="77">
        <v>4568</v>
      </c>
      <c r="E814" s="46">
        <v>2721650.46</v>
      </c>
      <c r="F814" s="33">
        <f t="shared" si="74"/>
        <v>1657485.13</v>
      </c>
      <c r="G814" s="33">
        <f t="shared" si="75"/>
        <v>1064165.33</v>
      </c>
      <c r="H814" s="77">
        <v>4568</v>
      </c>
      <c r="I814" s="14" t="s">
        <v>910</v>
      </c>
      <c r="J814" s="14" t="s">
        <v>910</v>
      </c>
      <c r="K814" s="14" t="s">
        <v>910</v>
      </c>
      <c r="L814" s="14" t="s">
        <v>910</v>
      </c>
      <c r="M814" s="14" t="s">
        <v>910</v>
      </c>
      <c r="N814" s="14" t="s">
        <v>910</v>
      </c>
      <c r="O814" s="14" t="s">
        <v>910</v>
      </c>
      <c r="P814" s="14" t="s">
        <v>910</v>
      </c>
    </row>
    <row r="815" spans="1:16" s="87" customFormat="1" ht="18.75">
      <c r="A815" s="22">
        <v>812</v>
      </c>
      <c r="B815" s="113" t="s">
        <v>961</v>
      </c>
      <c r="C815" s="47" t="s">
        <v>12</v>
      </c>
      <c r="D815" s="77">
        <v>60297</v>
      </c>
      <c r="E815" s="46">
        <v>48786935.84</v>
      </c>
      <c r="F815" s="33">
        <f t="shared" si="74"/>
        <v>29711243.930000003</v>
      </c>
      <c r="G815" s="33">
        <f t="shared" si="75"/>
        <v>19075691.91</v>
      </c>
      <c r="H815" s="77">
        <v>60297</v>
      </c>
      <c r="I815" s="14" t="s">
        <v>910</v>
      </c>
      <c r="J815" s="14" t="s">
        <v>910</v>
      </c>
      <c r="K815" s="14" t="s">
        <v>910</v>
      </c>
      <c r="L815" s="14" t="s">
        <v>910</v>
      </c>
      <c r="M815" s="14" t="s">
        <v>910</v>
      </c>
      <c r="N815" s="14" t="s">
        <v>910</v>
      </c>
      <c r="O815" s="14" t="s">
        <v>910</v>
      </c>
      <c r="P815" s="14" t="s">
        <v>910</v>
      </c>
    </row>
    <row r="816" spans="1:16" s="87" customFormat="1" ht="18.75">
      <c r="A816" s="22">
        <v>813</v>
      </c>
      <c r="B816" s="113" t="s">
        <v>908</v>
      </c>
      <c r="C816" s="47" t="s">
        <v>12</v>
      </c>
      <c r="D816" s="77">
        <v>17003.3</v>
      </c>
      <c r="E816" s="46">
        <v>15318123.83</v>
      </c>
      <c r="F816" s="33">
        <f t="shared" si="74"/>
        <v>9328737.41</v>
      </c>
      <c r="G816" s="33">
        <f t="shared" si="75"/>
        <v>5989386.42</v>
      </c>
      <c r="H816" s="77">
        <v>17003.3</v>
      </c>
      <c r="I816" s="14" t="s">
        <v>910</v>
      </c>
      <c r="J816" s="14" t="s">
        <v>910</v>
      </c>
      <c r="K816" s="14" t="s">
        <v>910</v>
      </c>
      <c r="L816" s="14" t="s">
        <v>910</v>
      </c>
      <c r="M816" s="14" t="s">
        <v>910</v>
      </c>
      <c r="N816" s="14" t="s">
        <v>910</v>
      </c>
      <c r="O816" s="14" t="s">
        <v>910</v>
      </c>
      <c r="P816" s="14" t="s">
        <v>910</v>
      </c>
    </row>
    <row r="817" spans="1:16" s="87" customFormat="1" ht="18.75">
      <c r="A817" s="22">
        <v>814</v>
      </c>
      <c r="B817" s="113" t="s">
        <v>962</v>
      </c>
      <c r="C817" s="47" t="s">
        <v>12</v>
      </c>
      <c r="D817" s="78">
        <v>5100.8</v>
      </c>
      <c r="E817" s="46">
        <v>4411147.8</v>
      </c>
      <c r="F817" s="33">
        <f t="shared" si="74"/>
        <v>2686389.01</v>
      </c>
      <c r="G817" s="33">
        <f t="shared" si="75"/>
        <v>1724758.79</v>
      </c>
      <c r="H817" s="77">
        <v>5100.8</v>
      </c>
      <c r="I817" s="14" t="s">
        <v>910</v>
      </c>
      <c r="J817" s="14" t="s">
        <v>910</v>
      </c>
      <c r="K817" s="14" t="s">
        <v>910</v>
      </c>
      <c r="L817" s="14" t="s">
        <v>910</v>
      </c>
      <c r="M817" s="14" t="s">
        <v>910</v>
      </c>
      <c r="N817" s="14" t="s">
        <v>910</v>
      </c>
      <c r="O817" s="14" t="s">
        <v>910</v>
      </c>
      <c r="P817" s="14" t="s">
        <v>910</v>
      </c>
    </row>
    <row r="818" spans="1:16" s="87" customFormat="1" ht="18.75">
      <c r="A818" s="22">
        <v>815</v>
      </c>
      <c r="B818" s="113" t="s">
        <v>909</v>
      </c>
      <c r="C818" s="47" t="s">
        <v>12</v>
      </c>
      <c r="D818" s="77">
        <v>3210</v>
      </c>
      <c r="E818" s="46">
        <v>2567608.73</v>
      </c>
      <c r="F818" s="33">
        <f t="shared" si="74"/>
        <v>1563673.72</v>
      </c>
      <c r="G818" s="33">
        <f t="shared" si="75"/>
        <v>1003935.01</v>
      </c>
      <c r="H818" s="77">
        <v>3210</v>
      </c>
      <c r="I818" s="14" t="s">
        <v>910</v>
      </c>
      <c r="J818" s="14" t="s">
        <v>910</v>
      </c>
      <c r="K818" s="14" t="s">
        <v>910</v>
      </c>
      <c r="L818" s="14" t="s">
        <v>910</v>
      </c>
      <c r="M818" s="14" t="s">
        <v>910</v>
      </c>
      <c r="N818" s="14" t="s">
        <v>910</v>
      </c>
      <c r="O818" s="14" t="s">
        <v>910</v>
      </c>
      <c r="P818" s="14" t="s">
        <v>910</v>
      </c>
    </row>
    <row r="819" spans="1:16" s="80" customFormat="1" ht="18.75">
      <c r="A819" s="22">
        <v>816</v>
      </c>
      <c r="B819" s="93" t="s">
        <v>911</v>
      </c>
      <c r="C819" s="47" t="s">
        <v>912</v>
      </c>
      <c r="D819" s="47">
        <v>7650</v>
      </c>
      <c r="E819" s="47">
        <v>5280879.43</v>
      </c>
      <c r="F819" s="40">
        <v>4061615.79</v>
      </c>
      <c r="G819" s="40">
        <v>1219263.64</v>
      </c>
      <c r="H819" s="47">
        <v>7650</v>
      </c>
      <c r="I819" s="14" t="s">
        <v>915</v>
      </c>
      <c r="J819" s="14" t="s">
        <v>915</v>
      </c>
      <c r="K819" s="14" t="s">
        <v>915</v>
      </c>
      <c r="L819" s="14" t="s">
        <v>915</v>
      </c>
      <c r="M819" s="14" t="s">
        <v>915</v>
      </c>
      <c r="N819" s="14" t="s">
        <v>915</v>
      </c>
      <c r="O819" s="14" t="s">
        <v>915</v>
      </c>
      <c r="P819" s="14" t="s">
        <v>915</v>
      </c>
    </row>
    <row r="820" spans="1:16" s="80" customFormat="1" ht="18.75">
      <c r="A820" s="22">
        <v>817</v>
      </c>
      <c r="B820" s="93" t="s">
        <v>913</v>
      </c>
      <c r="C820" s="47" t="s">
        <v>251</v>
      </c>
      <c r="D820" s="47">
        <v>10194</v>
      </c>
      <c r="E820" s="47">
        <v>7216260.77</v>
      </c>
      <c r="F820" s="40">
        <v>5900228.06</v>
      </c>
      <c r="G820" s="40">
        <v>1316032.71</v>
      </c>
      <c r="H820" s="47">
        <v>10194</v>
      </c>
      <c r="I820" s="14" t="s">
        <v>915</v>
      </c>
      <c r="J820" s="14" t="s">
        <v>915</v>
      </c>
      <c r="K820" s="14" t="s">
        <v>915</v>
      </c>
      <c r="L820" s="14" t="s">
        <v>915</v>
      </c>
      <c r="M820" s="14" t="s">
        <v>915</v>
      </c>
      <c r="N820" s="14" t="s">
        <v>915</v>
      </c>
      <c r="O820" s="14" t="s">
        <v>915</v>
      </c>
      <c r="P820" s="14" t="s">
        <v>915</v>
      </c>
    </row>
    <row r="821" spans="1:16" s="80" customFormat="1" ht="56.25">
      <c r="A821" s="22">
        <v>818</v>
      </c>
      <c r="B821" s="93" t="s">
        <v>914</v>
      </c>
      <c r="C821" s="47" t="s">
        <v>251</v>
      </c>
      <c r="D821" s="47">
        <v>2100</v>
      </c>
      <c r="E821" s="47">
        <v>1380164.37</v>
      </c>
      <c r="F821" s="40">
        <v>1311156.1500000001</v>
      </c>
      <c r="G821" s="40">
        <v>69008.22</v>
      </c>
      <c r="H821" s="47">
        <v>2100</v>
      </c>
      <c r="I821" s="14" t="s">
        <v>915</v>
      </c>
      <c r="J821" s="14" t="s">
        <v>915</v>
      </c>
      <c r="K821" s="14" t="s">
        <v>915</v>
      </c>
      <c r="L821" s="14" t="s">
        <v>915</v>
      </c>
      <c r="M821" s="14" t="s">
        <v>915</v>
      </c>
      <c r="N821" s="14" t="s">
        <v>915</v>
      </c>
      <c r="O821" s="14" t="s">
        <v>915</v>
      </c>
      <c r="P821" s="14" t="s">
        <v>915</v>
      </c>
    </row>
    <row r="822" spans="1:16" s="80" customFormat="1" ht="56.25">
      <c r="A822" s="22">
        <v>819</v>
      </c>
      <c r="B822" s="114" t="s">
        <v>916</v>
      </c>
      <c r="C822" s="47" t="s">
        <v>12</v>
      </c>
      <c r="D822" s="47">
        <v>180.5</v>
      </c>
      <c r="E822" s="47">
        <v>318368.68</v>
      </c>
      <c r="F822" s="40">
        <f>ROUND(E822*53.37/100,2)</f>
        <v>169913.36</v>
      </c>
      <c r="G822" s="40">
        <f aca="true" t="shared" si="76" ref="G822:G849">E822-F822</f>
        <v>148455.32</v>
      </c>
      <c r="H822" s="47">
        <v>180.5</v>
      </c>
      <c r="I822" s="14" t="s">
        <v>932</v>
      </c>
      <c r="J822" s="14" t="s">
        <v>932</v>
      </c>
      <c r="K822" s="14" t="s">
        <v>932</v>
      </c>
      <c r="L822" s="14" t="s">
        <v>932</v>
      </c>
      <c r="M822" s="14" t="s">
        <v>932</v>
      </c>
      <c r="N822" s="14" t="s">
        <v>932</v>
      </c>
      <c r="O822" s="14" t="s">
        <v>932</v>
      </c>
      <c r="P822" s="14" t="s">
        <v>932</v>
      </c>
    </row>
    <row r="823" spans="1:16" s="80" customFormat="1" ht="37.5">
      <c r="A823" s="22">
        <v>820</v>
      </c>
      <c r="B823" s="113" t="s">
        <v>963</v>
      </c>
      <c r="C823" s="47" t="s">
        <v>12</v>
      </c>
      <c r="D823" s="47">
        <v>6945.4</v>
      </c>
      <c r="E823" s="47">
        <v>7283165.47</v>
      </c>
      <c r="F823" s="40">
        <f aca="true" t="shared" si="77" ref="F823:F849">ROUND(E823*53.37/100,2)</f>
        <v>3887025.41</v>
      </c>
      <c r="G823" s="40">
        <f t="shared" si="76"/>
        <v>3396140.0599999996</v>
      </c>
      <c r="H823" s="47">
        <v>6945.4</v>
      </c>
      <c r="I823" s="14" t="s">
        <v>932</v>
      </c>
      <c r="J823" s="14" t="s">
        <v>932</v>
      </c>
      <c r="K823" s="14" t="s">
        <v>932</v>
      </c>
      <c r="L823" s="14" t="s">
        <v>932</v>
      </c>
      <c r="M823" s="14" t="s">
        <v>932</v>
      </c>
      <c r="N823" s="14" t="s">
        <v>932</v>
      </c>
      <c r="O823" s="14" t="s">
        <v>932</v>
      </c>
      <c r="P823" s="14" t="s">
        <v>932</v>
      </c>
    </row>
    <row r="824" spans="1:16" s="80" customFormat="1" ht="37.5">
      <c r="A824" s="22">
        <v>821</v>
      </c>
      <c r="B824" s="113" t="s">
        <v>964</v>
      </c>
      <c r="C824" s="47" t="s">
        <v>12</v>
      </c>
      <c r="D824" s="47">
        <v>5873.9</v>
      </c>
      <c r="E824" s="47">
        <f>3933959.11</f>
        <v>3933959.11</v>
      </c>
      <c r="F824" s="40">
        <f t="shared" si="77"/>
        <v>2099553.98</v>
      </c>
      <c r="G824" s="40">
        <f t="shared" si="76"/>
        <v>1834405.13</v>
      </c>
      <c r="H824" s="47">
        <v>5873.9</v>
      </c>
      <c r="I824" s="14" t="s">
        <v>932</v>
      </c>
      <c r="J824" s="14" t="s">
        <v>932</v>
      </c>
      <c r="K824" s="14" t="s">
        <v>932</v>
      </c>
      <c r="L824" s="14" t="s">
        <v>932</v>
      </c>
      <c r="M824" s="14" t="s">
        <v>932</v>
      </c>
      <c r="N824" s="14" t="s">
        <v>932</v>
      </c>
      <c r="O824" s="14" t="s">
        <v>932</v>
      </c>
      <c r="P824" s="14" t="s">
        <v>932</v>
      </c>
    </row>
    <row r="825" spans="1:16" s="80" customFormat="1" ht="37.5">
      <c r="A825" s="22">
        <v>822</v>
      </c>
      <c r="B825" s="113" t="s">
        <v>965</v>
      </c>
      <c r="C825" s="47" t="s">
        <v>12</v>
      </c>
      <c r="D825" s="47">
        <v>3455</v>
      </c>
      <c r="E825" s="47">
        <v>2561727.28</v>
      </c>
      <c r="F825" s="40">
        <v>1542262.8234999985</v>
      </c>
      <c r="G825" s="40">
        <v>1019464.4565000013</v>
      </c>
      <c r="H825" s="47">
        <v>3455</v>
      </c>
      <c r="I825" s="14" t="s">
        <v>932</v>
      </c>
      <c r="J825" s="14" t="s">
        <v>932</v>
      </c>
      <c r="K825" s="14" t="s">
        <v>932</v>
      </c>
      <c r="L825" s="14" t="s">
        <v>932</v>
      </c>
      <c r="M825" s="14" t="s">
        <v>932</v>
      </c>
      <c r="N825" s="14" t="s">
        <v>932</v>
      </c>
      <c r="O825" s="14" t="s">
        <v>932</v>
      </c>
      <c r="P825" s="14" t="s">
        <v>932</v>
      </c>
    </row>
    <row r="826" spans="1:16" s="80" customFormat="1" ht="37.5">
      <c r="A826" s="22">
        <v>823</v>
      </c>
      <c r="B826" s="113" t="s">
        <v>966</v>
      </c>
      <c r="C826" s="47" t="s">
        <v>12</v>
      </c>
      <c r="D826" s="47">
        <v>1349.8</v>
      </c>
      <c r="E826" s="47">
        <v>977524.54</v>
      </c>
      <c r="F826" s="40">
        <f t="shared" si="77"/>
        <v>521704.85</v>
      </c>
      <c r="G826" s="40">
        <f t="shared" si="76"/>
        <v>455819.69000000006</v>
      </c>
      <c r="H826" s="47">
        <v>1349.8</v>
      </c>
      <c r="I826" s="14" t="s">
        <v>932</v>
      </c>
      <c r="J826" s="14" t="s">
        <v>932</v>
      </c>
      <c r="K826" s="14" t="s">
        <v>932</v>
      </c>
      <c r="L826" s="14" t="s">
        <v>932</v>
      </c>
      <c r="M826" s="14" t="s">
        <v>932</v>
      </c>
      <c r="N826" s="14" t="s">
        <v>932</v>
      </c>
      <c r="O826" s="14" t="s">
        <v>932</v>
      </c>
      <c r="P826" s="14" t="s">
        <v>932</v>
      </c>
    </row>
    <row r="827" spans="1:16" s="80" customFormat="1" ht="37.5">
      <c r="A827" s="22">
        <v>824</v>
      </c>
      <c r="B827" s="113" t="s">
        <v>967</v>
      </c>
      <c r="C827" s="47" t="s">
        <v>12</v>
      </c>
      <c r="D827" s="47">
        <v>5215</v>
      </c>
      <c r="E827" s="47">
        <v>4402088.05</v>
      </c>
      <c r="F827" s="40">
        <f t="shared" si="77"/>
        <v>2349394.39</v>
      </c>
      <c r="G827" s="40">
        <f t="shared" si="76"/>
        <v>2052693.6599999997</v>
      </c>
      <c r="H827" s="47">
        <v>5215</v>
      </c>
      <c r="I827" s="14" t="s">
        <v>932</v>
      </c>
      <c r="J827" s="14" t="s">
        <v>932</v>
      </c>
      <c r="K827" s="14" t="s">
        <v>932</v>
      </c>
      <c r="L827" s="14" t="s">
        <v>932</v>
      </c>
      <c r="M827" s="14" t="s">
        <v>932</v>
      </c>
      <c r="N827" s="14" t="s">
        <v>932</v>
      </c>
      <c r="O827" s="14" t="s">
        <v>932</v>
      </c>
      <c r="P827" s="14" t="s">
        <v>932</v>
      </c>
    </row>
    <row r="828" spans="1:16" s="80" customFormat="1" ht="37.5">
      <c r="A828" s="22">
        <v>825</v>
      </c>
      <c r="B828" s="113" t="s">
        <v>968</v>
      </c>
      <c r="C828" s="47" t="s">
        <v>12</v>
      </c>
      <c r="D828" s="47">
        <v>2260.5</v>
      </c>
      <c r="E828" s="47">
        <v>1852737.52</v>
      </c>
      <c r="F828" s="40">
        <f t="shared" si="77"/>
        <v>988806.01</v>
      </c>
      <c r="G828" s="40">
        <f t="shared" si="76"/>
        <v>863931.51</v>
      </c>
      <c r="H828" s="47">
        <v>2260.5</v>
      </c>
      <c r="I828" s="14" t="s">
        <v>932</v>
      </c>
      <c r="J828" s="14" t="s">
        <v>932</v>
      </c>
      <c r="K828" s="14" t="s">
        <v>932</v>
      </c>
      <c r="L828" s="14" t="s">
        <v>932</v>
      </c>
      <c r="M828" s="14" t="s">
        <v>932</v>
      </c>
      <c r="N828" s="14" t="s">
        <v>932</v>
      </c>
      <c r="O828" s="14" t="s">
        <v>932</v>
      </c>
      <c r="P828" s="14" t="s">
        <v>932</v>
      </c>
    </row>
    <row r="829" spans="1:16" s="80" customFormat="1" ht="37.5">
      <c r="A829" s="22">
        <v>826</v>
      </c>
      <c r="B829" s="114" t="s">
        <v>917</v>
      </c>
      <c r="C829" s="47" t="s">
        <v>12</v>
      </c>
      <c r="D829" s="47">
        <v>3213</v>
      </c>
      <c r="E829" s="47">
        <v>2864637.22</v>
      </c>
      <c r="F829" s="40">
        <f t="shared" si="77"/>
        <v>1528856.88</v>
      </c>
      <c r="G829" s="40">
        <f t="shared" si="76"/>
        <v>1335780.3400000003</v>
      </c>
      <c r="H829" s="47">
        <v>3213</v>
      </c>
      <c r="I829" s="14" t="s">
        <v>932</v>
      </c>
      <c r="J829" s="14" t="s">
        <v>932</v>
      </c>
      <c r="K829" s="14" t="s">
        <v>932</v>
      </c>
      <c r="L829" s="14" t="s">
        <v>932</v>
      </c>
      <c r="M829" s="14" t="s">
        <v>932</v>
      </c>
      <c r="N829" s="14" t="s">
        <v>932</v>
      </c>
      <c r="O829" s="14" t="s">
        <v>932</v>
      </c>
      <c r="P829" s="14" t="s">
        <v>932</v>
      </c>
    </row>
    <row r="830" spans="1:16" s="80" customFormat="1" ht="37.5">
      <c r="A830" s="22">
        <v>827</v>
      </c>
      <c r="B830" s="114" t="s">
        <v>918</v>
      </c>
      <c r="C830" s="47" t="s">
        <v>12</v>
      </c>
      <c r="D830" s="47">
        <v>2947</v>
      </c>
      <c r="E830" s="47">
        <v>3031742.33</v>
      </c>
      <c r="F830" s="40">
        <f t="shared" si="77"/>
        <v>1618040.88</v>
      </c>
      <c r="G830" s="40">
        <f t="shared" si="76"/>
        <v>1413701.4500000002</v>
      </c>
      <c r="H830" s="47">
        <v>2947</v>
      </c>
      <c r="I830" s="14" t="s">
        <v>932</v>
      </c>
      <c r="J830" s="14" t="s">
        <v>932</v>
      </c>
      <c r="K830" s="14" t="s">
        <v>932</v>
      </c>
      <c r="L830" s="14" t="s">
        <v>932</v>
      </c>
      <c r="M830" s="14" t="s">
        <v>932</v>
      </c>
      <c r="N830" s="14" t="s">
        <v>932</v>
      </c>
      <c r="O830" s="14" t="s">
        <v>932</v>
      </c>
      <c r="P830" s="14" t="s">
        <v>932</v>
      </c>
    </row>
    <row r="831" spans="1:16" s="80" customFormat="1" ht="37.5">
      <c r="A831" s="22">
        <v>828</v>
      </c>
      <c r="B831" s="114" t="s">
        <v>919</v>
      </c>
      <c r="C831" s="47" t="s">
        <v>12</v>
      </c>
      <c r="D831" s="47">
        <v>1707.4</v>
      </c>
      <c r="E831" s="47">
        <v>1676616.94</v>
      </c>
      <c r="F831" s="40">
        <f t="shared" si="77"/>
        <v>894810.46</v>
      </c>
      <c r="G831" s="40">
        <f t="shared" si="76"/>
        <v>781806.48</v>
      </c>
      <c r="H831" s="47">
        <v>1707.4</v>
      </c>
      <c r="I831" s="14" t="s">
        <v>932</v>
      </c>
      <c r="J831" s="14" t="s">
        <v>932</v>
      </c>
      <c r="K831" s="14" t="s">
        <v>932</v>
      </c>
      <c r="L831" s="14" t="s">
        <v>932</v>
      </c>
      <c r="M831" s="14" t="s">
        <v>932</v>
      </c>
      <c r="N831" s="14" t="s">
        <v>932</v>
      </c>
      <c r="O831" s="14" t="s">
        <v>932</v>
      </c>
      <c r="P831" s="14" t="s">
        <v>932</v>
      </c>
    </row>
    <row r="832" spans="1:16" s="80" customFormat="1" ht="37.5">
      <c r="A832" s="22">
        <v>829</v>
      </c>
      <c r="B832" s="114" t="s">
        <v>920</v>
      </c>
      <c r="C832" s="47" t="s">
        <v>12</v>
      </c>
      <c r="D832" s="47">
        <v>845</v>
      </c>
      <c r="E832" s="47">
        <v>455468.45</v>
      </c>
      <c r="F832" s="40">
        <f t="shared" si="77"/>
        <v>243083.51</v>
      </c>
      <c r="G832" s="40">
        <f t="shared" si="76"/>
        <v>212384.94</v>
      </c>
      <c r="H832" s="47">
        <v>845</v>
      </c>
      <c r="I832" s="14" t="s">
        <v>932</v>
      </c>
      <c r="J832" s="14" t="s">
        <v>932</v>
      </c>
      <c r="K832" s="14" t="s">
        <v>932</v>
      </c>
      <c r="L832" s="14" t="s">
        <v>932</v>
      </c>
      <c r="M832" s="14" t="s">
        <v>932</v>
      </c>
      <c r="N832" s="14" t="s">
        <v>932</v>
      </c>
      <c r="O832" s="14" t="s">
        <v>932</v>
      </c>
      <c r="P832" s="14" t="s">
        <v>932</v>
      </c>
    </row>
    <row r="833" spans="1:16" s="80" customFormat="1" ht="37.5">
      <c r="A833" s="22">
        <v>830</v>
      </c>
      <c r="B833" s="114" t="s">
        <v>921</v>
      </c>
      <c r="C833" s="47" t="s">
        <v>12</v>
      </c>
      <c r="D833" s="47">
        <v>750.4</v>
      </c>
      <c r="E833" s="47">
        <v>729602.74</v>
      </c>
      <c r="F833" s="40">
        <f t="shared" si="77"/>
        <v>389388.98</v>
      </c>
      <c r="G833" s="40">
        <f t="shared" si="76"/>
        <v>340213.76</v>
      </c>
      <c r="H833" s="47">
        <v>750.4</v>
      </c>
      <c r="I833" s="14" t="s">
        <v>932</v>
      </c>
      <c r="J833" s="14" t="s">
        <v>932</v>
      </c>
      <c r="K833" s="14" t="s">
        <v>932</v>
      </c>
      <c r="L833" s="14" t="s">
        <v>932</v>
      </c>
      <c r="M833" s="14" t="s">
        <v>932</v>
      </c>
      <c r="N833" s="14" t="s">
        <v>932</v>
      </c>
      <c r="O833" s="14" t="s">
        <v>932</v>
      </c>
      <c r="P833" s="14" t="s">
        <v>932</v>
      </c>
    </row>
    <row r="834" spans="1:16" s="80" customFormat="1" ht="37.5">
      <c r="A834" s="22">
        <v>831</v>
      </c>
      <c r="B834" s="114" t="s">
        <v>922</v>
      </c>
      <c r="C834" s="47" t="s">
        <v>12</v>
      </c>
      <c r="D834" s="47">
        <v>1329.4</v>
      </c>
      <c r="E834" s="47">
        <v>1820567</v>
      </c>
      <c r="F834" s="40">
        <f t="shared" si="77"/>
        <v>971636.61</v>
      </c>
      <c r="G834" s="40">
        <f t="shared" si="76"/>
        <v>848930.39</v>
      </c>
      <c r="H834" s="47">
        <v>1329.4</v>
      </c>
      <c r="I834" s="14" t="s">
        <v>932</v>
      </c>
      <c r="J834" s="14" t="s">
        <v>932</v>
      </c>
      <c r="K834" s="14" t="s">
        <v>932</v>
      </c>
      <c r="L834" s="14" t="s">
        <v>932</v>
      </c>
      <c r="M834" s="14" t="s">
        <v>932</v>
      </c>
      <c r="N834" s="14" t="s">
        <v>932</v>
      </c>
      <c r="O834" s="14" t="s">
        <v>932</v>
      </c>
      <c r="P834" s="14" t="s">
        <v>932</v>
      </c>
    </row>
    <row r="835" spans="1:16" s="80" customFormat="1" ht="37.5">
      <c r="A835" s="22">
        <v>832</v>
      </c>
      <c r="B835" s="114" t="s">
        <v>923</v>
      </c>
      <c r="C835" s="47" t="s">
        <v>12</v>
      </c>
      <c r="D835" s="47">
        <v>1430.4</v>
      </c>
      <c r="E835" s="47">
        <v>1214498.16</v>
      </c>
      <c r="F835" s="40">
        <f t="shared" si="77"/>
        <v>648177.67</v>
      </c>
      <c r="G835" s="40">
        <f t="shared" si="76"/>
        <v>566320.4899999999</v>
      </c>
      <c r="H835" s="47">
        <v>1430.4</v>
      </c>
      <c r="I835" s="14" t="s">
        <v>932</v>
      </c>
      <c r="J835" s="14" t="s">
        <v>932</v>
      </c>
      <c r="K835" s="14" t="s">
        <v>932</v>
      </c>
      <c r="L835" s="14" t="s">
        <v>932</v>
      </c>
      <c r="M835" s="14" t="s">
        <v>932</v>
      </c>
      <c r="N835" s="14" t="s">
        <v>932</v>
      </c>
      <c r="O835" s="14" t="s">
        <v>932</v>
      </c>
      <c r="P835" s="14" t="s">
        <v>932</v>
      </c>
    </row>
    <row r="836" spans="1:16" s="80" customFormat="1" ht="37.5">
      <c r="A836" s="22">
        <v>833</v>
      </c>
      <c r="B836" s="114" t="s">
        <v>924</v>
      </c>
      <c r="C836" s="47" t="s">
        <v>12</v>
      </c>
      <c r="D836" s="47">
        <v>2220.1</v>
      </c>
      <c r="E836" s="47">
        <v>781349.97</v>
      </c>
      <c r="F836" s="40">
        <f t="shared" si="77"/>
        <v>417006.48</v>
      </c>
      <c r="G836" s="40">
        <f t="shared" si="76"/>
        <v>364343.49</v>
      </c>
      <c r="H836" s="47">
        <v>2220.1</v>
      </c>
      <c r="I836" s="14" t="s">
        <v>932</v>
      </c>
      <c r="J836" s="14" t="s">
        <v>932</v>
      </c>
      <c r="K836" s="14" t="s">
        <v>932</v>
      </c>
      <c r="L836" s="14" t="s">
        <v>932</v>
      </c>
      <c r="M836" s="14" t="s">
        <v>932</v>
      </c>
      <c r="N836" s="14" t="s">
        <v>932</v>
      </c>
      <c r="O836" s="14" t="s">
        <v>932</v>
      </c>
      <c r="P836" s="14" t="s">
        <v>932</v>
      </c>
    </row>
    <row r="837" spans="1:16" s="80" customFormat="1" ht="37.5">
      <c r="A837" s="22">
        <v>834</v>
      </c>
      <c r="B837" s="113" t="s">
        <v>969</v>
      </c>
      <c r="C837" s="47" t="s">
        <v>12</v>
      </c>
      <c r="D837" s="47">
        <v>1081</v>
      </c>
      <c r="E837" s="47">
        <v>362916.93</v>
      </c>
      <c r="F837" s="40">
        <f t="shared" si="77"/>
        <v>193688.77</v>
      </c>
      <c r="G837" s="40">
        <f t="shared" si="76"/>
        <v>169228.16</v>
      </c>
      <c r="H837" s="47">
        <v>1081</v>
      </c>
      <c r="I837" s="14" t="s">
        <v>932</v>
      </c>
      <c r="J837" s="14" t="s">
        <v>932</v>
      </c>
      <c r="K837" s="14" t="s">
        <v>932</v>
      </c>
      <c r="L837" s="14" t="s">
        <v>932</v>
      </c>
      <c r="M837" s="14" t="s">
        <v>932</v>
      </c>
      <c r="N837" s="14" t="s">
        <v>932</v>
      </c>
      <c r="O837" s="14" t="s">
        <v>932</v>
      </c>
      <c r="P837" s="14" t="s">
        <v>932</v>
      </c>
    </row>
    <row r="838" spans="1:16" s="80" customFormat="1" ht="37.5">
      <c r="A838" s="22">
        <v>835</v>
      </c>
      <c r="B838" s="113" t="s">
        <v>970</v>
      </c>
      <c r="C838" s="47" t="s">
        <v>12</v>
      </c>
      <c r="D838" s="47">
        <v>2100</v>
      </c>
      <c r="E838" s="47">
        <v>708014.35</v>
      </c>
      <c r="F838" s="40">
        <f t="shared" si="77"/>
        <v>377867.26</v>
      </c>
      <c r="G838" s="40">
        <f t="shared" si="76"/>
        <v>330147.08999999997</v>
      </c>
      <c r="H838" s="47">
        <v>2100</v>
      </c>
      <c r="I838" s="14" t="s">
        <v>932</v>
      </c>
      <c r="J838" s="14" t="s">
        <v>932</v>
      </c>
      <c r="K838" s="14" t="s">
        <v>932</v>
      </c>
      <c r="L838" s="14" t="s">
        <v>932</v>
      </c>
      <c r="M838" s="14" t="s">
        <v>932</v>
      </c>
      <c r="N838" s="14" t="s">
        <v>932</v>
      </c>
      <c r="O838" s="14" t="s">
        <v>932</v>
      </c>
      <c r="P838" s="14" t="s">
        <v>932</v>
      </c>
    </row>
    <row r="839" spans="1:16" s="80" customFormat="1" ht="37.5">
      <c r="A839" s="22">
        <v>836</v>
      </c>
      <c r="B839" s="113" t="s">
        <v>971</v>
      </c>
      <c r="C839" s="47" t="s">
        <v>12</v>
      </c>
      <c r="D839" s="47">
        <v>3165</v>
      </c>
      <c r="E839" s="47">
        <v>3145952.9</v>
      </c>
      <c r="F839" s="40">
        <f t="shared" si="77"/>
        <v>1678995.06</v>
      </c>
      <c r="G839" s="40">
        <f t="shared" si="76"/>
        <v>1466957.8399999999</v>
      </c>
      <c r="H839" s="47">
        <v>3165</v>
      </c>
      <c r="I839" s="14" t="s">
        <v>932</v>
      </c>
      <c r="J839" s="14" t="s">
        <v>932</v>
      </c>
      <c r="K839" s="14" t="s">
        <v>932</v>
      </c>
      <c r="L839" s="14" t="s">
        <v>932</v>
      </c>
      <c r="M839" s="14" t="s">
        <v>932</v>
      </c>
      <c r="N839" s="14" t="s">
        <v>932</v>
      </c>
      <c r="O839" s="14" t="s">
        <v>932</v>
      </c>
      <c r="P839" s="14" t="s">
        <v>932</v>
      </c>
    </row>
    <row r="840" spans="1:16" s="80" customFormat="1" ht="37.5">
      <c r="A840" s="22">
        <v>837</v>
      </c>
      <c r="B840" s="113" t="s">
        <v>972</v>
      </c>
      <c r="C840" s="47" t="s">
        <v>12</v>
      </c>
      <c r="D840" s="47">
        <v>3790</v>
      </c>
      <c r="E840" s="47">
        <v>1387453.03</v>
      </c>
      <c r="F840" s="40">
        <f t="shared" si="77"/>
        <v>740483.68</v>
      </c>
      <c r="G840" s="40">
        <f t="shared" si="76"/>
        <v>646969.35</v>
      </c>
      <c r="H840" s="47">
        <v>3790</v>
      </c>
      <c r="I840" s="14" t="s">
        <v>932</v>
      </c>
      <c r="J840" s="14" t="s">
        <v>932</v>
      </c>
      <c r="K840" s="14" t="s">
        <v>932</v>
      </c>
      <c r="L840" s="14" t="s">
        <v>932</v>
      </c>
      <c r="M840" s="14" t="s">
        <v>932</v>
      </c>
      <c r="N840" s="14" t="s">
        <v>932</v>
      </c>
      <c r="O840" s="14" t="s">
        <v>932</v>
      </c>
      <c r="P840" s="14" t="s">
        <v>932</v>
      </c>
    </row>
    <row r="841" spans="1:16" s="80" customFormat="1" ht="37.5">
      <c r="A841" s="22">
        <v>838</v>
      </c>
      <c r="B841" s="113" t="s">
        <v>973</v>
      </c>
      <c r="C841" s="47" t="s">
        <v>12</v>
      </c>
      <c r="D841" s="47">
        <v>2131</v>
      </c>
      <c r="E841" s="47">
        <v>2117324.44</v>
      </c>
      <c r="F841" s="40">
        <f t="shared" si="77"/>
        <v>1130016.05</v>
      </c>
      <c r="G841" s="40">
        <f t="shared" si="76"/>
        <v>987308.3899999999</v>
      </c>
      <c r="H841" s="47">
        <v>2131</v>
      </c>
      <c r="I841" s="14" t="s">
        <v>932</v>
      </c>
      <c r="J841" s="14" t="s">
        <v>932</v>
      </c>
      <c r="K841" s="14" t="s">
        <v>932</v>
      </c>
      <c r="L841" s="14" t="s">
        <v>932</v>
      </c>
      <c r="M841" s="14" t="s">
        <v>932</v>
      </c>
      <c r="N841" s="14" t="s">
        <v>932</v>
      </c>
      <c r="O841" s="14" t="s">
        <v>932</v>
      </c>
      <c r="P841" s="14" t="s">
        <v>932</v>
      </c>
    </row>
    <row r="842" spans="1:16" s="80" customFormat="1" ht="37.5">
      <c r="A842" s="22">
        <v>839</v>
      </c>
      <c r="B842" s="113" t="s">
        <v>974</v>
      </c>
      <c r="C842" s="47" t="s">
        <v>12</v>
      </c>
      <c r="D842" s="47">
        <v>4846</v>
      </c>
      <c r="E842" s="47">
        <v>4785869.87</v>
      </c>
      <c r="F842" s="40">
        <f t="shared" si="77"/>
        <v>2554218.75</v>
      </c>
      <c r="G842" s="40">
        <f t="shared" si="76"/>
        <v>2231651.12</v>
      </c>
      <c r="H842" s="47">
        <v>4846</v>
      </c>
      <c r="I842" s="14" t="s">
        <v>932</v>
      </c>
      <c r="J842" s="14" t="s">
        <v>932</v>
      </c>
      <c r="K842" s="14" t="s">
        <v>932</v>
      </c>
      <c r="L842" s="14" t="s">
        <v>932</v>
      </c>
      <c r="M842" s="14" t="s">
        <v>932</v>
      </c>
      <c r="N842" s="14" t="s">
        <v>932</v>
      </c>
      <c r="O842" s="14" t="s">
        <v>932</v>
      </c>
      <c r="P842" s="14" t="s">
        <v>932</v>
      </c>
    </row>
    <row r="843" spans="1:16" s="80" customFormat="1" ht="56.25">
      <c r="A843" s="22">
        <v>840</v>
      </c>
      <c r="B843" s="114" t="s">
        <v>925</v>
      </c>
      <c r="C843" s="47" t="s">
        <v>12</v>
      </c>
      <c r="D843" s="47">
        <v>1250</v>
      </c>
      <c r="E843" s="47">
        <v>1180622.7</v>
      </c>
      <c r="F843" s="40">
        <f t="shared" si="77"/>
        <v>630098.33</v>
      </c>
      <c r="G843" s="40">
        <f t="shared" si="76"/>
        <v>550524.37</v>
      </c>
      <c r="H843" s="47">
        <v>1250</v>
      </c>
      <c r="I843" s="14" t="s">
        <v>932</v>
      </c>
      <c r="J843" s="14" t="s">
        <v>932</v>
      </c>
      <c r="K843" s="14" t="s">
        <v>932</v>
      </c>
      <c r="L843" s="14" t="s">
        <v>932</v>
      </c>
      <c r="M843" s="14" t="s">
        <v>932</v>
      </c>
      <c r="N843" s="14" t="s">
        <v>932</v>
      </c>
      <c r="O843" s="14" t="s">
        <v>932</v>
      </c>
      <c r="P843" s="14" t="s">
        <v>932</v>
      </c>
    </row>
    <row r="844" spans="1:16" s="80" customFormat="1" ht="37.5">
      <c r="A844" s="22">
        <v>841</v>
      </c>
      <c r="B844" s="114" t="s">
        <v>926</v>
      </c>
      <c r="C844" s="47" t="s">
        <v>12</v>
      </c>
      <c r="D844" s="47">
        <v>2201.45</v>
      </c>
      <c r="E844" s="47">
        <v>1528058.63</v>
      </c>
      <c r="F844" s="40">
        <f t="shared" si="77"/>
        <v>815524.89</v>
      </c>
      <c r="G844" s="40">
        <f t="shared" si="76"/>
        <v>712533.7399999999</v>
      </c>
      <c r="H844" s="47">
        <v>2201.45</v>
      </c>
      <c r="I844" s="14" t="s">
        <v>932</v>
      </c>
      <c r="J844" s="14" t="s">
        <v>932</v>
      </c>
      <c r="K844" s="14" t="s">
        <v>932</v>
      </c>
      <c r="L844" s="14" t="s">
        <v>932</v>
      </c>
      <c r="M844" s="14" t="s">
        <v>932</v>
      </c>
      <c r="N844" s="14" t="s">
        <v>932</v>
      </c>
      <c r="O844" s="14" t="s">
        <v>932</v>
      </c>
      <c r="P844" s="14" t="s">
        <v>932</v>
      </c>
    </row>
    <row r="845" spans="1:16" s="80" customFormat="1" ht="37.5">
      <c r="A845" s="22">
        <v>842</v>
      </c>
      <c r="B845" s="114" t="s">
        <v>927</v>
      </c>
      <c r="C845" s="47" t="s">
        <v>12</v>
      </c>
      <c r="D845" s="47">
        <v>578</v>
      </c>
      <c r="E845" s="47">
        <v>376618.02</v>
      </c>
      <c r="F845" s="40">
        <f t="shared" si="77"/>
        <v>201001.04</v>
      </c>
      <c r="G845" s="40">
        <f t="shared" si="76"/>
        <v>175616.98</v>
      </c>
      <c r="H845" s="47">
        <v>578</v>
      </c>
      <c r="I845" s="14" t="s">
        <v>932</v>
      </c>
      <c r="J845" s="14" t="s">
        <v>932</v>
      </c>
      <c r="K845" s="14" t="s">
        <v>932</v>
      </c>
      <c r="L845" s="14" t="s">
        <v>932</v>
      </c>
      <c r="M845" s="14" t="s">
        <v>932</v>
      </c>
      <c r="N845" s="14" t="s">
        <v>932</v>
      </c>
      <c r="O845" s="14" t="s">
        <v>932</v>
      </c>
      <c r="P845" s="14" t="s">
        <v>932</v>
      </c>
    </row>
    <row r="846" spans="1:16" s="80" customFormat="1" ht="37.5">
      <c r="A846" s="22">
        <v>843</v>
      </c>
      <c r="B846" s="114" t="s">
        <v>928</v>
      </c>
      <c r="C846" s="47" t="s">
        <v>12</v>
      </c>
      <c r="D846" s="47">
        <v>2042.3</v>
      </c>
      <c r="E846" s="47">
        <v>1539728.59</v>
      </c>
      <c r="F846" s="40">
        <f t="shared" si="77"/>
        <v>821753.15</v>
      </c>
      <c r="G846" s="40">
        <f t="shared" si="76"/>
        <v>717975.4400000001</v>
      </c>
      <c r="H846" s="47">
        <v>2042.3</v>
      </c>
      <c r="I846" s="14" t="s">
        <v>932</v>
      </c>
      <c r="J846" s="14" t="s">
        <v>932</v>
      </c>
      <c r="K846" s="14" t="s">
        <v>932</v>
      </c>
      <c r="L846" s="14" t="s">
        <v>932</v>
      </c>
      <c r="M846" s="14" t="s">
        <v>932</v>
      </c>
      <c r="N846" s="14" t="s">
        <v>932</v>
      </c>
      <c r="O846" s="14" t="s">
        <v>932</v>
      </c>
      <c r="P846" s="14" t="s">
        <v>932</v>
      </c>
    </row>
    <row r="847" spans="1:16" s="80" customFormat="1" ht="37.5">
      <c r="A847" s="22">
        <v>844</v>
      </c>
      <c r="B847" s="114" t="s">
        <v>929</v>
      </c>
      <c r="C847" s="47" t="s">
        <v>12</v>
      </c>
      <c r="D847" s="47">
        <v>448</v>
      </c>
      <c r="E847" s="47">
        <v>423131.72</v>
      </c>
      <c r="F847" s="40">
        <f t="shared" si="77"/>
        <v>225825.4</v>
      </c>
      <c r="G847" s="40">
        <f t="shared" si="76"/>
        <v>197306.31999999998</v>
      </c>
      <c r="H847" s="47">
        <v>448</v>
      </c>
      <c r="I847" s="14" t="s">
        <v>932</v>
      </c>
      <c r="J847" s="14" t="s">
        <v>932</v>
      </c>
      <c r="K847" s="14" t="s">
        <v>932</v>
      </c>
      <c r="L847" s="14" t="s">
        <v>932</v>
      </c>
      <c r="M847" s="14" t="s">
        <v>932</v>
      </c>
      <c r="N847" s="14" t="s">
        <v>932</v>
      </c>
      <c r="O847" s="14" t="s">
        <v>932</v>
      </c>
      <c r="P847" s="14" t="s">
        <v>932</v>
      </c>
    </row>
    <row r="848" spans="1:16" s="80" customFormat="1" ht="37.5">
      <c r="A848" s="22">
        <v>845</v>
      </c>
      <c r="B848" s="114" t="s">
        <v>930</v>
      </c>
      <c r="C848" s="47" t="s">
        <v>12</v>
      </c>
      <c r="D848" s="47">
        <v>1019</v>
      </c>
      <c r="E848" s="47">
        <v>664003.96</v>
      </c>
      <c r="F848" s="40">
        <f t="shared" si="77"/>
        <v>354378.91</v>
      </c>
      <c r="G848" s="40">
        <f t="shared" si="76"/>
        <v>309625.05</v>
      </c>
      <c r="H848" s="47">
        <v>1019</v>
      </c>
      <c r="I848" s="14" t="s">
        <v>932</v>
      </c>
      <c r="J848" s="14" t="s">
        <v>932</v>
      </c>
      <c r="K848" s="14" t="s">
        <v>932</v>
      </c>
      <c r="L848" s="14" t="s">
        <v>932</v>
      </c>
      <c r="M848" s="14" t="s">
        <v>932</v>
      </c>
      <c r="N848" s="14" t="s">
        <v>932</v>
      </c>
      <c r="O848" s="14" t="s">
        <v>932</v>
      </c>
      <c r="P848" s="14" t="s">
        <v>932</v>
      </c>
    </row>
    <row r="849" spans="1:16" s="80" customFormat="1" ht="37.5">
      <c r="A849" s="22">
        <v>846</v>
      </c>
      <c r="B849" s="114" t="s">
        <v>931</v>
      </c>
      <c r="C849" s="47" t="s">
        <v>12</v>
      </c>
      <c r="D849" s="47">
        <v>6587.6</v>
      </c>
      <c r="E849" s="47">
        <v>4619341.52</v>
      </c>
      <c r="F849" s="40">
        <f t="shared" si="77"/>
        <v>2465342.57</v>
      </c>
      <c r="G849" s="40">
        <f t="shared" si="76"/>
        <v>2153998.9499999997</v>
      </c>
      <c r="H849" s="47">
        <v>6587.6</v>
      </c>
      <c r="I849" s="14" t="s">
        <v>932</v>
      </c>
      <c r="J849" s="14" t="s">
        <v>932</v>
      </c>
      <c r="K849" s="14" t="s">
        <v>932</v>
      </c>
      <c r="L849" s="14" t="s">
        <v>932</v>
      </c>
      <c r="M849" s="14" t="s">
        <v>932</v>
      </c>
      <c r="N849" s="14" t="s">
        <v>932</v>
      </c>
      <c r="O849" s="14" t="s">
        <v>932</v>
      </c>
      <c r="P849" s="14" t="s">
        <v>932</v>
      </c>
    </row>
    <row r="850" spans="1:16" s="80" customFormat="1" ht="18.75">
      <c r="A850" s="22">
        <v>847</v>
      </c>
      <c r="B850" s="103" t="s">
        <v>933</v>
      </c>
      <c r="C850" s="47" t="s">
        <v>12</v>
      </c>
      <c r="D850" s="47">
        <v>8276</v>
      </c>
      <c r="E850" s="47">
        <v>5743818.54</v>
      </c>
      <c r="F850" s="40">
        <f>E850-G850</f>
        <v>4246656.21</v>
      </c>
      <c r="G850" s="40">
        <v>1497162.33</v>
      </c>
      <c r="H850" s="47">
        <v>8276</v>
      </c>
      <c r="I850" s="47" t="s">
        <v>935</v>
      </c>
      <c r="J850" s="47" t="s">
        <v>935</v>
      </c>
      <c r="K850" s="47" t="s">
        <v>935</v>
      </c>
      <c r="L850" s="47" t="s">
        <v>935</v>
      </c>
      <c r="M850" s="47" t="s">
        <v>935</v>
      </c>
      <c r="N850" s="47" t="s">
        <v>935</v>
      </c>
      <c r="O850" s="47" t="s">
        <v>935</v>
      </c>
      <c r="P850" s="47" t="s">
        <v>935</v>
      </c>
    </row>
    <row r="851" spans="1:16" s="80" customFormat="1" ht="37.5">
      <c r="A851" s="22">
        <v>848</v>
      </c>
      <c r="B851" s="103" t="s">
        <v>934</v>
      </c>
      <c r="C851" s="47" t="s">
        <v>12</v>
      </c>
      <c r="D851" s="47">
        <v>3600</v>
      </c>
      <c r="E851" s="47">
        <v>2526312.62</v>
      </c>
      <c r="F851" s="40">
        <f>E851-G851</f>
        <v>1579343.79</v>
      </c>
      <c r="G851" s="40">
        <v>946968.83</v>
      </c>
      <c r="H851" s="47">
        <v>3600</v>
      </c>
      <c r="I851" s="47" t="s">
        <v>935</v>
      </c>
      <c r="J851" s="47" t="s">
        <v>935</v>
      </c>
      <c r="K851" s="47" t="s">
        <v>935</v>
      </c>
      <c r="L851" s="47" t="s">
        <v>935</v>
      </c>
      <c r="M851" s="47" t="s">
        <v>935</v>
      </c>
      <c r="N851" s="47" t="s">
        <v>935</v>
      </c>
      <c r="O851" s="47" t="s">
        <v>935</v>
      </c>
      <c r="P851" s="47" t="s">
        <v>935</v>
      </c>
    </row>
    <row r="852" spans="1:16" s="80" customFormat="1" ht="18.75">
      <c r="A852" s="22">
        <v>849</v>
      </c>
      <c r="B852" s="125" t="s">
        <v>936</v>
      </c>
      <c r="C852" s="47" t="s">
        <v>12</v>
      </c>
      <c r="D852" s="50">
        <v>3723</v>
      </c>
      <c r="E852" s="9">
        <v>2914843.01</v>
      </c>
      <c r="F852" s="33">
        <f>E852-G852</f>
        <v>2224025.2199999997</v>
      </c>
      <c r="G852" s="33">
        <f>ROUND(E852*0.237,2)</f>
        <v>690817.79</v>
      </c>
      <c r="H852" s="50">
        <v>3723</v>
      </c>
      <c r="I852" s="14" t="s">
        <v>943</v>
      </c>
      <c r="J852" s="14" t="s">
        <v>943</v>
      </c>
      <c r="K852" s="14" t="s">
        <v>943</v>
      </c>
      <c r="L852" s="14" t="s">
        <v>943</v>
      </c>
      <c r="M852" s="14" t="s">
        <v>943</v>
      </c>
      <c r="N852" s="14" t="s">
        <v>943</v>
      </c>
      <c r="O852" s="14" t="s">
        <v>943</v>
      </c>
      <c r="P852" s="14" t="s">
        <v>943</v>
      </c>
    </row>
    <row r="853" spans="1:16" s="80" customFormat="1" ht="18.75">
      <c r="A853" s="22">
        <v>850</v>
      </c>
      <c r="B853" s="125" t="s">
        <v>937</v>
      </c>
      <c r="C853" s="47" t="s">
        <v>12</v>
      </c>
      <c r="D853" s="50">
        <v>6490</v>
      </c>
      <c r="E853" s="9">
        <v>3495163.43</v>
      </c>
      <c r="F853" s="33">
        <f aca="true" t="shared" si="78" ref="F853:F858">E853-G853</f>
        <v>2666809.7</v>
      </c>
      <c r="G853" s="33">
        <f aca="true" t="shared" si="79" ref="G853:G858">ROUND(E853*0.237,2)</f>
        <v>828353.73</v>
      </c>
      <c r="H853" s="50">
        <v>6490</v>
      </c>
      <c r="I853" s="14" t="s">
        <v>943</v>
      </c>
      <c r="J853" s="14" t="s">
        <v>943</v>
      </c>
      <c r="K853" s="14" t="s">
        <v>943</v>
      </c>
      <c r="L853" s="14" t="s">
        <v>943</v>
      </c>
      <c r="M853" s="14" t="s">
        <v>943</v>
      </c>
      <c r="N853" s="14" t="s">
        <v>943</v>
      </c>
      <c r="O853" s="14" t="s">
        <v>943</v>
      </c>
      <c r="P853" s="14" t="s">
        <v>943</v>
      </c>
    </row>
    <row r="854" spans="1:16" s="80" customFormat="1" ht="75">
      <c r="A854" s="22">
        <v>851</v>
      </c>
      <c r="B854" s="125" t="s">
        <v>938</v>
      </c>
      <c r="C854" s="47" t="s">
        <v>12</v>
      </c>
      <c r="D854" s="50">
        <v>5960</v>
      </c>
      <c r="E854" s="9">
        <v>4408315.85</v>
      </c>
      <c r="F854" s="33">
        <f t="shared" si="78"/>
        <v>3363544.9899999998</v>
      </c>
      <c r="G854" s="33">
        <f t="shared" si="79"/>
        <v>1044770.86</v>
      </c>
      <c r="H854" s="50">
        <v>5960</v>
      </c>
      <c r="I854" s="14" t="s">
        <v>943</v>
      </c>
      <c r="J854" s="14" t="s">
        <v>943</v>
      </c>
      <c r="K854" s="14" t="s">
        <v>943</v>
      </c>
      <c r="L854" s="14" t="s">
        <v>943</v>
      </c>
      <c r="M854" s="14" t="s">
        <v>943</v>
      </c>
      <c r="N854" s="14" t="s">
        <v>943</v>
      </c>
      <c r="O854" s="14" t="s">
        <v>943</v>
      </c>
      <c r="P854" s="14" t="s">
        <v>943</v>
      </c>
    </row>
    <row r="855" spans="1:16" s="80" customFormat="1" ht="75">
      <c r="A855" s="22">
        <v>852</v>
      </c>
      <c r="B855" s="125" t="s">
        <v>939</v>
      </c>
      <c r="C855" s="47" t="s">
        <v>12</v>
      </c>
      <c r="D855" s="50">
        <v>9744</v>
      </c>
      <c r="E855" s="9">
        <v>6858408.33</v>
      </c>
      <c r="F855" s="33">
        <f t="shared" si="78"/>
        <v>5232965.5600000005</v>
      </c>
      <c r="G855" s="33">
        <f t="shared" si="79"/>
        <v>1625442.77</v>
      </c>
      <c r="H855" s="50">
        <v>9744</v>
      </c>
      <c r="I855" s="14" t="s">
        <v>943</v>
      </c>
      <c r="J855" s="14" t="s">
        <v>943</v>
      </c>
      <c r="K855" s="14" t="s">
        <v>943</v>
      </c>
      <c r="L855" s="14" t="s">
        <v>943</v>
      </c>
      <c r="M855" s="14" t="s">
        <v>943</v>
      </c>
      <c r="N855" s="14" t="s">
        <v>943</v>
      </c>
      <c r="O855" s="14" t="s">
        <v>943</v>
      </c>
      <c r="P855" s="14" t="s">
        <v>943</v>
      </c>
    </row>
    <row r="856" spans="1:16" s="80" customFormat="1" ht="56.25">
      <c r="A856" s="22">
        <v>853</v>
      </c>
      <c r="B856" s="125" t="s">
        <v>940</v>
      </c>
      <c r="C856" s="47" t="s">
        <v>12</v>
      </c>
      <c r="D856" s="50">
        <v>4047</v>
      </c>
      <c r="E856" s="9">
        <v>2362588.64</v>
      </c>
      <c r="F856" s="33">
        <f t="shared" si="78"/>
        <v>1802655.1300000001</v>
      </c>
      <c r="G856" s="33">
        <f t="shared" si="79"/>
        <v>559933.51</v>
      </c>
      <c r="H856" s="50">
        <v>4047</v>
      </c>
      <c r="I856" s="14" t="s">
        <v>943</v>
      </c>
      <c r="J856" s="14" t="s">
        <v>943</v>
      </c>
      <c r="K856" s="14" t="s">
        <v>943</v>
      </c>
      <c r="L856" s="14" t="s">
        <v>943</v>
      </c>
      <c r="M856" s="14" t="s">
        <v>943</v>
      </c>
      <c r="N856" s="14" t="s">
        <v>943</v>
      </c>
      <c r="O856" s="14" t="s">
        <v>943</v>
      </c>
      <c r="P856" s="14" t="s">
        <v>943</v>
      </c>
    </row>
    <row r="857" spans="1:16" s="80" customFormat="1" ht="18.75">
      <c r="A857" s="22">
        <v>854</v>
      </c>
      <c r="B857" s="125" t="s">
        <v>941</v>
      </c>
      <c r="C857" s="47" t="s">
        <v>12</v>
      </c>
      <c r="D857" s="50">
        <v>14946</v>
      </c>
      <c r="E857" s="9">
        <v>9614755.12</v>
      </c>
      <c r="F857" s="33">
        <f t="shared" si="78"/>
        <v>7336058.159999999</v>
      </c>
      <c r="G857" s="33">
        <f t="shared" si="79"/>
        <v>2278696.96</v>
      </c>
      <c r="H857" s="50">
        <v>14946</v>
      </c>
      <c r="I857" s="14" t="s">
        <v>943</v>
      </c>
      <c r="J857" s="14" t="s">
        <v>943</v>
      </c>
      <c r="K857" s="14" t="s">
        <v>943</v>
      </c>
      <c r="L857" s="14" t="s">
        <v>943</v>
      </c>
      <c r="M857" s="14" t="s">
        <v>943</v>
      </c>
      <c r="N857" s="14" t="s">
        <v>943</v>
      </c>
      <c r="O857" s="14" t="s">
        <v>943</v>
      </c>
      <c r="P857" s="14" t="s">
        <v>943</v>
      </c>
    </row>
    <row r="858" spans="1:16" s="80" customFormat="1" ht="75">
      <c r="A858" s="136">
        <v>855</v>
      </c>
      <c r="B858" s="137" t="s">
        <v>942</v>
      </c>
      <c r="C858" s="138" t="s">
        <v>12</v>
      </c>
      <c r="D858" s="146">
        <v>3357</v>
      </c>
      <c r="E858" s="147">
        <v>2294260.62</v>
      </c>
      <c r="F858" s="148">
        <f t="shared" si="78"/>
        <v>1750520.85</v>
      </c>
      <c r="G858" s="148">
        <f t="shared" si="79"/>
        <v>543739.77</v>
      </c>
      <c r="H858" s="146">
        <v>3357</v>
      </c>
      <c r="I858" s="14" t="s">
        <v>943</v>
      </c>
      <c r="J858" s="14" t="s">
        <v>943</v>
      </c>
      <c r="K858" s="14" t="s">
        <v>943</v>
      </c>
      <c r="L858" s="14" t="s">
        <v>943</v>
      </c>
      <c r="M858" s="14" t="s">
        <v>943</v>
      </c>
      <c r="N858" s="14" t="s">
        <v>943</v>
      </c>
      <c r="O858" s="14" t="s">
        <v>943</v>
      </c>
      <c r="P858" s="14" t="s">
        <v>943</v>
      </c>
    </row>
    <row r="859" spans="1:16" s="80" customFormat="1" ht="26.25">
      <c r="A859" s="139"/>
      <c r="B859" s="149"/>
      <c r="C859" s="47"/>
      <c r="D859" s="150" t="s">
        <v>983</v>
      </c>
      <c r="E859" s="151" t="s">
        <v>984</v>
      </c>
      <c r="F859" s="152" t="s">
        <v>985</v>
      </c>
      <c r="G859" s="152" t="s">
        <v>986</v>
      </c>
      <c r="H859" s="150" t="s">
        <v>983</v>
      </c>
      <c r="I859" s="135"/>
      <c r="J859" s="135"/>
      <c r="K859" s="135"/>
      <c r="L859" s="135"/>
      <c r="M859" s="135"/>
      <c r="N859" s="135"/>
      <c r="O859" s="135"/>
      <c r="P859" s="135"/>
    </row>
    <row r="860" spans="2:8" ht="29.25">
      <c r="B860" s="155" t="s">
        <v>982</v>
      </c>
      <c r="C860" s="155"/>
      <c r="D860" s="153">
        <f>SUM(D4:D858)</f>
        <v>3361011.0899999994</v>
      </c>
      <c r="E860" s="153">
        <f>SUM(E4:E858)</f>
        <v>2590496185.4299974</v>
      </c>
      <c r="F860" s="153" t="e">
        <f>SUM(F4:F858)</f>
        <v>#REF!</v>
      </c>
      <c r="G860" s="153" t="e">
        <f>SUM(G4:G858)</f>
        <v>#REF!</v>
      </c>
      <c r="H860" s="153">
        <f>SUM(H4:H858)</f>
        <v>3361011.0899999994</v>
      </c>
    </row>
    <row r="956" ht="18"/>
    <row r="957" ht="18"/>
  </sheetData>
  <sheetProtection/>
  <autoFilter ref="A3:IV3"/>
  <mergeCells count="9">
    <mergeCell ref="E1:E2"/>
    <mergeCell ref="B860:C860"/>
    <mergeCell ref="P1:P2"/>
    <mergeCell ref="H1:H2"/>
    <mergeCell ref="A1:A2"/>
    <mergeCell ref="B1:B2"/>
    <mergeCell ref="I1:I2"/>
    <mergeCell ref="C1:C2"/>
    <mergeCell ref="D1:D2"/>
  </mergeCells>
  <printOptions horizontalCentered="1"/>
  <pageMargins left="0.2362204724409449" right="0" top="0.1968503937007874" bottom="0" header="0.2362204724409449" footer="0.2362204724409449"/>
  <pageSetup fitToHeight="0" fitToWidth="1" horizontalDpi="600" verticalDpi="600" orientation="portrait" paperSize="9" scale="4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0:E141"/>
  <sheetViews>
    <sheetView zoomScalePageLayoutView="0" workbookViewId="0" topLeftCell="A118">
      <selection activeCell="E141" sqref="E141"/>
    </sheetView>
  </sheetViews>
  <sheetFormatPr defaultColWidth="9.00390625" defaultRowHeight="12.75"/>
  <cols>
    <col min="2" max="2" width="32.75390625" style="0" customWidth="1"/>
    <col min="3" max="3" width="20.625" style="0" hidden="1" customWidth="1"/>
    <col min="4" max="4" width="20.875" style="0" hidden="1" customWidth="1"/>
    <col min="5" max="5" width="37.00390625" style="0" customWidth="1"/>
  </cols>
  <sheetData>
    <row r="10" spans="2:3" ht="12.75">
      <c r="B10">
        <v>1</v>
      </c>
      <c r="C10">
        <v>2</v>
      </c>
    </row>
    <row r="11" spans="2:5" ht="25.5">
      <c r="B11" s="22" t="s">
        <v>15</v>
      </c>
      <c r="C11" t="e">
        <f>SUMIF(субсидия!$P$4:$P$858,СВОД!B11,субсидия!#REF!)</f>
        <v>#REF!</v>
      </c>
      <c r="D11" s="142"/>
      <c r="E11" s="144" t="e">
        <f>(C11+D11)/1000</f>
        <v>#REF!</v>
      </c>
    </row>
    <row r="12" spans="2:5" ht="25.5">
      <c r="B12" s="14" t="s">
        <v>20</v>
      </c>
      <c r="C12" t="e">
        <f>SUMIF(субсидия!$P$4:$P$858,СВОД!B12,субсидия!#REF!)</f>
        <v>#REF!</v>
      </c>
      <c r="D12" s="142">
        <v>1125962.9499999993</v>
      </c>
      <c r="E12" s="144" t="e">
        <f aca="true" t="shared" si="0" ref="E12:E75">(C12+D12)/1000</f>
        <v>#REF!</v>
      </c>
    </row>
    <row r="13" spans="2:5" ht="25.5">
      <c r="B13" s="14" t="s">
        <v>185</v>
      </c>
      <c r="C13" t="e">
        <f>SUMIF(субсидия!$P$4:$P$858,СВОД!B13,субсидия!#REF!)</f>
        <v>#REF!</v>
      </c>
      <c r="D13" s="142"/>
      <c r="E13" s="144" t="e">
        <f t="shared" si="0"/>
        <v>#REF!</v>
      </c>
    </row>
    <row r="14" spans="2:5" ht="25.5">
      <c r="B14" s="14" t="s">
        <v>28</v>
      </c>
      <c r="C14" t="e">
        <f>SUMIF(субсидия!$P$4:$P$858,СВОД!B14,субсидия!#REF!)</f>
        <v>#REF!</v>
      </c>
      <c r="D14" s="142">
        <v>4644766.749599999</v>
      </c>
      <c r="E14" s="144" t="e">
        <f t="shared" si="0"/>
        <v>#REF!</v>
      </c>
    </row>
    <row r="15" spans="2:5" ht="25.5">
      <c r="B15" s="14" t="s">
        <v>35</v>
      </c>
      <c r="C15" t="e">
        <f>SUMIF(субсидия!$P$4:$P$858,СВОД!B15,субсидия!#REF!)</f>
        <v>#REF!</v>
      </c>
      <c r="D15" s="142">
        <v>1739011.82</v>
      </c>
      <c r="E15" s="144" t="e">
        <f t="shared" si="0"/>
        <v>#REF!</v>
      </c>
    </row>
    <row r="16" spans="2:5" ht="25.5">
      <c r="B16" s="14" t="s">
        <v>54</v>
      </c>
      <c r="C16" t="e">
        <f>SUMIF(субсидия!$P$4:$P$858,СВОД!B16,субсидия!#REF!)</f>
        <v>#REF!</v>
      </c>
      <c r="D16" s="142">
        <v>176612.06</v>
      </c>
      <c r="E16" s="144" t="e">
        <f t="shared" si="0"/>
        <v>#REF!</v>
      </c>
    </row>
    <row r="17" spans="2:5" ht="25.5">
      <c r="B17" s="14" t="s">
        <v>66</v>
      </c>
      <c r="C17" t="e">
        <f>SUMIF(субсидия!$P$4:$P$858,СВОД!B17,субсидия!#REF!)</f>
        <v>#REF!</v>
      </c>
      <c r="D17" s="142">
        <v>271497.97853999864</v>
      </c>
      <c r="E17" s="144" t="e">
        <f t="shared" si="0"/>
        <v>#REF!</v>
      </c>
    </row>
    <row r="18" spans="2:5" ht="25.5">
      <c r="B18" s="14" t="s">
        <v>71</v>
      </c>
      <c r="C18" t="e">
        <f>SUMIF(субсидия!$P$4:$P$858,СВОД!B18,субсидия!#REF!)</f>
        <v>#REF!</v>
      </c>
      <c r="D18" s="142">
        <v>632179.66</v>
      </c>
      <c r="E18" s="144" t="e">
        <f t="shared" si="0"/>
        <v>#REF!</v>
      </c>
    </row>
    <row r="19" spans="2:5" ht="25.5">
      <c r="B19" s="14" t="s">
        <v>74</v>
      </c>
      <c r="C19" t="e">
        <f>SUMIF(субсидия!$P$4:$P$858,СВОД!B19,субсидия!#REF!)</f>
        <v>#REF!</v>
      </c>
      <c r="D19" s="142"/>
      <c r="E19" s="144" t="e">
        <f t="shared" si="0"/>
        <v>#REF!</v>
      </c>
    </row>
    <row r="20" spans="2:5" ht="25.5">
      <c r="B20" s="14" t="s">
        <v>92</v>
      </c>
      <c r="C20" t="e">
        <f>SUMIF(субсидия!$P$4:$P$858,СВОД!B20,субсидия!#REF!)</f>
        <v>#REF!</v>
      </c>
      <c r="D20" s="142">
        <v>790316.7100000009</v>
      </c>
      <c r="E20" s="144" t="e">
        <f t="shared" si="0"/>
        <v>#REF!</v>
      </c>
    </row>
    <row r="21" spans="2:5" ht="25.5">
      <c r="B21" s="14" t="s">
        <v>101</v>
      </c>
      <c r="C21" t="e">
        <f>SUMIF(субсидия!$P$4:$P$858,СВОД!B21,субсидия!#REF!)</f>
        <v>#REF!</v>
      </c>
      <c r="D21" s="142"/>
      <c r="E21" s="144" t="e">
        <f t="shared" si="0"/>
        <v>#REF!</v>
      </c>
    </row>
    <row r="22" spans="2:5" ht="25.5">
      <c r="B22" s="14" t="s">
        <v>118</v>
      </c>
      <c r="C22" t="e">
        <f>SUMIF(субсидия!$P$4:$P$858,СВОД!B22,субсидия!#REF!)</f>
        <v>#REF!</v>
      </c>
      <c r="D22" s="142">
        <v>31273437.509999998</v>
      </c>
      <c r="E22" s="144" t="e">
        <f t="shared" si="0"/>
        <v>#REF!</v>
      </c>
    </row>
    <row r="23" spans="2:5" ht="25.5">
      <c r="B23" s="14" t="s">
        <v>125</v>
      </c>
      <c r="C23" t="e">
        <f>SUMIF(субсидия!$P$4:$P$858,СВОД!B23,субсидия!#REF!)</f>
        <v>#REF!</v>
      </c>
      <c r="D23" s="142">
        <v>25444552.54</v>
      </c>
      <c r="E23" s="144" t="e">
        <f t="shared" si="0"/>
        <v>#REF!</v>
      </c>
    </row>
    <row r="24" spans="2:5" ht="25.5">
      <c r="B24" s="14" t="s">
        <v>144</v>
      </c>
      <c r="C24" t="e">
        <f>SUMIF(субсидия!$P$4:$P$858,СВОД!B24,субсидия!#REF!)</f>
        <v>#REF!</v>
      </c>
      <c r="D24" s="142">
        <v>4771678.030000001</v>
      </c>
      <c r="E24" s="144" t="e">
        <f t="shared" si="0"/>
        <v>#REF!</v>
      </c>
    </row>
    <row r="25" spans="2:5" ht="25.5">
      <c r="B25" s="21" t="s">
        <v>152</v>
      </c>
      <c r="C25" t="e">
        <f>SUMIF(субсидия!$P$4:$P$858,СВОД!B25,субсидия!#REF!)</f>
        <v>#REF!</v>
      </c>
      <c r="D25" s="142">
        <v>729901.9900000021</v>
      </c>
      <c r="E25" s="144" t="e">
        <f t="shared" si="0"/>
        <v>#REF!</v>
      </c>
    </row>
    <row r="26" spans="2:5" ht="25.5">
      <c r="B26" s="14" t="s">
        <v>182</v>
      </c>
      <c r="C26" t="e">
        <f>SUMIF(субсидия!$P$4:$P$858,СВОД!B26,субсидия!#REF!)</f>
        <v>#REF!</v>
      </c>
      <c r="D26" s="142">
        <v>2699943.1999999955</v>
      </c>
      <c r="E26" s="144" t="e">
        <f t="shared" si="0"/>
        <v>#REF!</v>
      </c>
    </row>
    <row r="27" spans="2:5" ht="25.5">
      <c r="B27" s="23" t="s">
        <v>194</v>
      </c>
      <c r="C27" t="e">
        <f>SUMIF(субсидия!$P$4:$P$858,СВОД!B27,субсидия!#REF!)</f>
        <v>#REF!</v>
      </c>
      <c r="D27" s="142">
        <v>2301922.5600000005</v>
      </c>
      <c r="E27" s="144" t="e">
        <f t="shared" si="0"/>
        <v>#REF!</v>
      </c>
    </row>
    <row r="28" spans="2:5" ht="25.5">
      <c r="B28" s="14" t="s">
        <v>205</v>
      </c>
      <c r="C28" t="e">
        <f>SUMIF(субсидия!$P$4:$P$858,СВОД!B28,субсидия!#REF!)</f>
        <v>#REF!</v>
      </c>
      <c r="D28" s="142"/>
      <c r="E28" s="144" t="e">
        <f t="shared" si="0"/>
        <v>#REF!</v>
      </c>
    </row>
    <row r="29" spans="2:5" ht="25.5">
      <c r="B29" s="14" t="s">
        <v>224</v>
      </c>
      <c r="C29" t="e">
        <f>SUMIF(субсидия!$P$4:$P$858,СВОД!B29,субсидия!#REF!)</f>
        <v>#REF!</v>
      </c>
      <c r="D29" s="142"/>
      <c r="E29" s="144" t="e">
        <f t="shared" si="0"/>
        <v>#REF!</v>
      </c>
    </row>
    <row r="30" spans="2:5" ht="25.5">
      <c r="B30" s="14" t="s">
        <v>227</v>
      </c>
      <c r="C30" t="e">
        <f>SUMIF(субсидия!$P$4:$P$858,СВОД!B30,субсидия!#REF!)</f>
        <v>#REF!</v>
      </c>
      <c r="D30" s="142">
        <v>213830.81000000052</v>
      </c>
      <c r="E30" s="144" t="e">
        <f t="shared" si="0"/>
        <v>#REF!</v>
      </c>
    </row>
    <row r="31" spans="2:5" ht="25.5">
      <c r="B31" s="14" t="s">
        <v>233</v>
      </c>
      <c r="C31" t="e">
        <f>SUMIF(субсидия!$P$4:$P$858,СВОД!B31,субсидия!#REF!)</f>
        <v>#REF!</v>
      </c>
      <c r="D31" s="142"/>
      <c r="E31" s="144" t="e">
        <f t="shared" si="0"/>
        <v>#REF!</v>
      </c>
    </row>
    <row r="32" spans="2:5" ht="25.5">
      <c r="B32" s="14" t="s">
        <v>242</v>
      </c>
      <c r="C32" t="e">
        <f>SUMIF(субсидия!$P$4:$P$858,СВОД!B32,субсидия!#REF!)</f>
        <v>#REF!</v>
      </c>
      <c r="D32" s="142"/>
      <c r="E32" s="144" t="e">
        <f t="shared" si="0"/>
        <v>#REF!</v>
      </c>
    </row>
    <row r="33" spans="2:5" ht="25.5">
      <c r="B33" s="14" t="s">
        <v>249</v>
      </c>
      <c r="C33" t="e">
        <f>SUMIF(субсидия!$P$4:$P$858,СВОД!B33,субсидия!#REF!)</f>
        <v>#REF!</v>
      </c>
      <c r="D33" s="142"/>
      <c r="E33" s="144" t="e">
        <f t="shared" si="0"/>
        <v>#REF!</v>
      </c>
    </row>
    <row r="34" spans="2:5" ht="25.5">
      <c r="B34" s="14" t="s">
        <v>252</v>
      </c>
      <c r="C34" t="e">
        <f>SUMIF(субсидия!$P$4:$P$858,СВОД!B34,субсидия!#REF!)</f>
        <v>#REF!</v>
      </c>
      <c r="D34" s="142">
        <v>498731.9099999999</v>
      </c>
      <c r="E34" s="144" t="e">
        <f t="shared" si="0"/>
        <v>#REF!</v>
      </c>
    </row>
    <row r="35" spans="2:5" ht="25.5">
      <c r="B35" s="14" t="s">
        <v>255</v>
      </c>
      <c r="C35" t="e">
        <f>SUMIF(субсидия!$P$4:$P$858,СВОД!B35,субсидия!#REF!)</f>
        <v>#REF!</v>
      </c>
      <c r="D35" s="142">
        <v>6801481.335000001</v>
      </c>
      <c r="E35" s="144" t="e">
        <f t="shared" si="0"/>
        <v>#REF!</v>
      </c>
    </row>
    <row r="36" spans="2:5" ht="25.5">
      <c r="B36" s="14" t="s">
        <v>257</v>
      </c>
      <c r="C36" t="e">
        <f>SUMIF(субсидия!$P$4:$P$858,СВОД!B36,субсидия!#REF!)</f>
        <v>#REF!</v>
      </c>
      <c r="D36" s="142">
        <v>585418.0700000003</v>
      </c>
      <c r="E36" s="144" t="e">
        <f t="shared" si="0"/>
        <v>#REF!</v>
      </c>
    </row>
    <row r="37" spans="2:5" ht="25.5">
      <c r="B37" s="14" t="s">
        <v>260</v>
      </c>
      <c r="C37" t="e">
        <f>SUMIF(субсидия!$P$4:$P$858,СВОД!B37,субсидия!#REF!)</f>
        <v>#REF!</v>
      </c>
      <c r="D37" s="142">
        <v>15900871.33</v>
      </c>
      <c r="E37" s="144" t="e">
        <f t="shared" si="0"/>
        <v>#REF!</v>
      </c>
    </row>
    <row r="38" spans="2:5" ht="25.5">
      <c r="B38" s="14" t="s">
        <v>274</v>
      </c>
      <c r="C38" t="e">
        <f>SUMIF(субсидия!$P$4:$P$858,СВОД!B38,субсидия!#REF!)</f>
        <v>#REF!</v>
      </c>
      <c r="D38" s="142">
        <v>9089067.82</v>
      </c>
      <c r="E38" s="144" t="e">
        <f t="shared" si="0"/>
        <v>#REF!</v>
      </c>
    </row>
    <row r="39" spans="2:5" ht="25.5">
      <c r="B39" s="14" t="s">
        <v>283</v>
      </c>
      <c r="C39" t="e">
        <f>SUMIF(субсидия!$P$4:$P$858,СВОД!B39,субсидия!#REF!)</f>
        <v>#REF!</v>
      </c>
      <c r="D39" s="142"/>
      <c r="E39" s="144" t="e">
        <f t="shared" si="0"/>
        <v>#REF!</v>
      </c>
    </row>
    <row r="40" spans="2:5" ht="25.5">
      <c r="B40" s="14" t="s">
        <v>287</v>
      </c>
      <c r="C40" t="e">
        <f>SUMIF(субсидия!$P$4:$P$858,СВОД!B40,субсидия!#REF!)</f>
        <v>#REF!</v>
      </c>
      <c r="D40" s="142"/>
      <c r="E40" s="144" t="e">
        <f t="shared" si="0"/>
        <v>#REF!</v>
      </c>
    </row>
    <row r="41" spans="2:5" ht="25.5">
      <c r="B41" s="14" t="s">
        <v>290</v>
      </c>
      <c r="C41" t="e">
        <f>SUMIF(субсидия!$P$4:$P$858,СВОД!B41,субсидия!#REF!)</f>
        <v>#REF!</v>
      </c>
      <c r="D41" s="142">
        <v>800322.1499999994</v>
      </c>
      <c r="E41" s="144" t="e">
        <f t="shared" si="0"/>
        <v>#REF!</v>
      </c>
    </row>
    <row r="42" spans="2:5" ht="25.5">
      <c r="B42" s="14" t="s">
        <v>295</v>
      </c>
      <c r="C42" t="e">
        <f>SUMIF(субсидия!$P$4:$P$858,СВОД!B42,субсидия!#REF!)</f>
        <v>#REF!</v>
      </c>
      <c r="D42" s="142"/>
      <c r="E42" s="144" t="e">
        <f t="shared" si="0"/>
        <v>#REF!</v>
      </c>
    </row>
    <row r="43" spans="2:5" ht="25.5">
      <c r="B43" s="14" t="s">
        <v>286</v>
      </c>
      <c r="C43" t="e">
        <f>SUMIF(субсидия!$P$4:$P$858,СВОД!B43,субсидия!#REF!)</f>
        <v>#REF!</v>
      </c>
      <c r="D43" s="142">
        <v>3704242.7699999996</v>
      </c>
      <c r="E43" s="144" t="e">
        <f t="shared" si="0"/>
        <v>#REF!</v>
      </c>
    </row>
    <row r="44" spans="2:5" ht="25.5">
      <c r="B44" s="14" t="s">
        <v>304</v>
      </c>
      <c r="C44" t="e">
        <f>SUMIF(субсидия!$P$4:$P$858,СВОД!B44,субсидия!#REF!)</f>
        <v>#REF!</v>
      </c>
      <c r="D44" s="142">
        <v>260077.1200000001</v>
      </c>
      <c r="E44" s="144" t="e">
        <f t="shared" si="0"/>
        <v>#REF!</v>
      </c>
    </row>
    <row r="45" spans="2:5" ht="25.5">
      <c r="B45" s="21" t="s">
        <v>303</v>
      </c>
      <c r="C45" t="e">
        <f>SUMIF(субсидия!$P$4:$P$858,СВОД!B45,субсидия!#REF!)</f>
        <v>#REF!</v>
      </c>
      <c r="D45" s="142">
        <v>30688412.75</v>
      </c>
      <c r="E45" s="144" t="e">
        <f t="shared" si="0"/>
        <v>#REF!</v>
      </c>
    </row>
    <row r="46" spans="2:5" ht="25.5">
      <c r="B46" s="14" t="s">
        <v>332</v>
      </c>
      <c r="C46" t="e">
        <f>SUMIF(субсидия!$P$4:$P$858,СВОД!B46,субсидия!#REF!)</f>
        <v>#REF!</v>
      </c>
      <c r="D46" s="142"/>
      <c r="E46" s="144" t="e">
        <f>(C46+D46)/1000+9298</f>
        <v>#REF!</v>
      </c>
    </row>
    <row r="47" spans="2:5" ht="25.5">
      <c r="B47" s="14" t="s">
        <v>359</v>
      </c>
      <c r="C47" t="e">
        <f>SUMIF(субсидия!$P$4:$P$858,СВОД!B47,субсидия!#REF!)</f>
        <v>#REF!</v>
      </c>
      <c r="D47" s="142">
        <v>3282.550000000745</v>
      </c>
      <c r="E47" s="144" t="e">
        <f t="shared" si="0"/>
        <v>#REF!</v>
      </c>
    </row>
    <row r="48" spans="2:5" ht="25.5">
      <c r="B48" s="14" t="s">
        <v>362</v>
      </c>
      <c r="C48" t="e">
        <f>SUMIF(субсидия!$P$4:$P$858,СВОД!B48,субсидия!#REF!)</f>
        <v>#REF!</v>
      </c>
      <c r="D48" s="142"/>
      <c r="E48" s="144" t="e">
        <f t="shared" si="0"/>
        <v>#REF!</v>
      </c>
    </row>
    <row r="49" spans="2:5" ht="25.5">
      <c r="B49" s="14" t="s">
        <v>368</v>
      </c>
      <c r="C49" t="e">
        <f>SUMIF(субсидия!$P$4:$P$858,СВОД!B49,субсидия!#REF!)</f>
        <v>#REF!</v>
      </c>
      <c r="D49" s="142">
        <v>193811.49999999627</v>
      </c>
      <c r="E49" s="144" t="e">
        <f t="shared" si="0"/>
        <v>#REF!</v>
      </c>
    </row>
    <row r="50" spans="2:5" ht="25.5">
      <c r="B50" s="14" t="s">
        <v>378</v>
      </c>
      <c r="C50" t="e">
        <f>SUMIF(субсидия!$P$4:$P$858,СВОД!B50,субсидия!#REF!)</f>
        <v>#REF!</v>
      </c>
      <c r="D50" s="142">
        <v>487862.7599999998</v>
      </c>
      <c r="E50" s="144" t="e">
        <f t="shared" si="0"/>
        <v>#REF!</v>
      </c>
    </row>
    <row r="51" spans="2:5" ht="25.5">
      <c r="B51" s="14" t="s">
        <v>384</v>
      </c>
      <c r="C51" t="e">
        <f>SUMIF(субсидия!$P$4:$P$858,СВОД!B51,субсидия!#REF!)</f>
        <v>#REF!</v>
      </c>
      <c r="D51" s="142"/>
      <c r="E51" s="144" t="e">
        <f t="shared" si="0"/>
        <v>#REF!</v>
      </c>
    </row>
    <row r="52" spans="2:5" ht="25.5">
      <c r="B52" s="21" t="s">
        <v>398</v>
      </c>
      <c r="C52" t="e">
        <f>SUMIF(субсидия!$P$4:$P$858,СВОД!B52,субсидия!#REF!)</f>
        <v>#REF!</v>
      </c>
      <c r="D52" s="142">
        <v>8908304.039999995</v>
      </c>
      <c r="E52" s="144" t="e">
        <f t="shared" si="0"/>
        <v>#REF!</v>
      </c>
    </row>
    <row r="53" spans="2:5" ht="25.5">
      <c r="B53" s="14" t="s">
        <v>401</v>
      </c>
      <c r="C53" t="e">
        <f>SUMIF(субсидия!$P$4:$P$858,СВОД!B53,субсидия!#REF!)</f>
        <v>#REF!</v>
      </c>
      <c r="D53" s="142">
        <v>105.12</v>
      </c>
      <c r="E53" s="144" t="e">
        <f t="shared" si="0"/>
        <v>#REF!</v>
      </c>
    </row>
    <row r="54" spans="2:5" ht="25.5">
      <c r="B54" s="14" t="s">
        <v>403</v>
      </c>
      <c r="C54" t="e">
        <f>SUMIF(субсидия!$P$4:$P$858,СВОД!B54,субсидия!#REF!)</f>
        <v>#REF!</v>
      </c>
      <c r="D54" s="142">
        <v>3240308.39</v>
      </c>
      <c r="E54" s="144" t="e">
        <f t="shared" si="0"/>
        <v>#REF!</v>
      </c>
    </row>
    <row r="55" spans="2:5" ht="25.5">
      <c r="B55" s="14" t="s">
        <v>400</v>
      </c>
      <c r="C55" t="e">
        <f>SUMIF(субсидия!$P$4:$P$858,СВОД!B55,субсидия!#REF!)</f>
        <v>#REF!</v>
      </c>
      <c r="D55" s="142"/>
      <c r="E55" s="144" t="e">
        <f t="shared" si="0"/>
        <v>#REF!</v>
      </c>
    </row>
    <row r="56" spans="2:5" ht="25.5">
      <c r="B56" s="14" t="s">
        <v>413</v>
      </c>
      <c r="C56" t="e">
        <f>SUMIF(субсидия!$P$4:$P$858,СВОД!B56,субсидия!#REF!)</f>
        <v>#REF!</v>
      </c>
      <c r="D56" s="142">
        <v>102.45</v>
      </c>
      <c r="E56" s="144" t="e">
        <f t="shared" si="0"/>
        <v>#REF!</v>
      </c>
    </row>
    <row r="57" spans="2:5" ht="25.5">
      <c r="B57" s="14" t="s">
        <v>416</v>
      </c>
      <c r="C57" t="e">
        <f>SUMIF(субсидия!$P$4:$P$858,СВОД!B57,субсидия!#REF!)</f>
        <v>#REF!</v>
      </c>
      <c r="D57" s="142">
        <v>2374651.26</v>
      </c>
      <c r="E57" s="144" t="e">
        <f t="shared" si="0"/>
        <v>#REF!</v>
      </c>
    </row>
    <row r="58" spans="2:5" ht="25.5">
      <c r="B58" s="14" t="s">
        <v>425</v>
      </c>
      <c r="C58" t="e">
        <f>SUMIF(субсидия!$P$4:$P$858,СВОД!B58,субсидия!#REF!)</f>
        <v>#REF!</v>
      </c>
      <c r="D58" s="142"/>
      <c r="E58" s="144" t="e">
        <f t="shared" si="0"/>
        <v>#REF!</v>
      </c>
    </row>
    <row r="59" spans="2:5" ht="25.5">
      <c r="B59" s="14" t="s">
        <v>427</v>
      </c>
      <c r="C59" t="e">
        <f>SUMIF(субсидия!$P$4:$P$858,СВОД!B59,субсидия!#REF!)</f>
        <v>#REF!</v>
      </c>
      <c r="D59" s="142">
        <v>177.11</v>
      </c>
      <c r="E59" s="144" t="e">
        <f t="shared" si="0"/>
        <v>#REF!</v>
      </c>
    </row>
    <row r="60" spans="2:5" ht="25.5">
      <c r="B60" s="14" t="s">
        <v>436</v>
      </c>
      <c r="C60" t="e">
        <f>SUMIF(субсидия!$P$4:$P$858,СВОД!B60,субсидия!#REF!)</f>
        <v>#REF!</v>
      </c>
      <c r="D60" s="142"/>
      <c r="E60" s="144" t="e">
        <f t="shared" si="0"/>
        <v>#REF!</v>
      </c>
    </row>
    <row r="61" spans="2:5" ht="25.5">
      <c r="B61" s="14" t="s">
        <v>438</v>
      </c>
      <c r="C61" t="e">
        <f>SUMIF(субсидия!$P$4:$P$858,СВОД!B61,субсидия!#REF!)</f>
        <v>#REF!</v>
      </c>
      <c r="D61" s="145">
        <v>381210.2100000009</v>
      </c>
      <c r="E61" s="144" t="e">
        <f t="shared" si="0"/>
        <v>#REF!</v>
      </c>
    </row>
    <row r="62" spans="2:5" ht="25.5">
      <c r="B62" s="14" t="s">
        <v>444</v>
      </c>
      <c r="C62" t="e">
        <f>SUMIF(субсидия!$P$4:$P$858,СВОД!B62,субсидия!#REF!)</f>
        <v>#REF!</v>
      </c>
      <c r="D62" s="142">
        <v>1822430.6799999997</v>
      </c>
      <c r="E62" s="144" t="e">
        <f t="shared" si="0"/>
        <v>#REF!</v>
      </c>
    </row>
    <row r="63" spans="2:5" ht="25.5">
      <c r="B63" s="14" t="s">
        <v>447</v>
      </c>
      <c r="C63" t="e">
        <f>SUMIF(субсидия!$P$4:$P$858,СВОД!B63,субсидия!#REF!)</f>
        <v>#REF!</v>
      </c>
      <c r="D63" s="142"/>
      <c r="E63" s="144" t="e">
        <f t="shared" si="0"/>
        <v>#REF!</v>
      </c>
    </row>
    <row r="64" spans="2:5" ht="25.5">
      <c r="B64" s="14" t="s">
        <v>449</v>
      </c>
      <c r="C64" t="e">
        <f>SUMIF(субсидия!$P$4:$P$858,СВОД!B64,субсидия!#REF!)</f>
        <v>#REF!</v>
      </c>
      <c r="D64" s="142">
        <v>24683.18999999948</v>
      </c>
      <c r="E64" s="144" t="e">
        <f t="shared" si="0"/>
        <v>#REF!</v>
      </c>
    </row>
    <row r="65" spans="2:5" ht="25.5">
      <c r="B65" s="14" t="s">
        <v>452</v>
      </c>
      <c r="C65" t="e">
        <f>SUMIF(субсидия!$P$4:$P$858,СВОД!B65,субсидия!#REF!)</f>
        <v>#REF!</v>
      </c>
      <c r="D65" s="142"/>
      <c r="E65" s="144" t="e">
        <f t="shared" si="0"/>
        <v>#REF!</v>
      </c>
    </row>
    <row r="66" spans="2:5" ht="25.5">
      <c r="B66" s="14" t="s">
        <v>456</v>
      </c>
      <c r="C66" t="e">
        <f>SUMIF(субсидия!$P$4:$P$858,СВОД!B66,субсидия!#REF!)</f>
        <v>#REF!</v>
      </c>
      <c r="D66" s="142"/>
      <c r="E66" s="144" t="e">
        <f t="shared" si="0"/>
        <v>#REF!</v>
      </c>
    </row>
    <row r="67" spans="2:5" ht="25.5">
      <c r="B67" s="14" t="s">
        <v>462</v>
      </c>
      <c r="C67" t="e">
        <f>SUMIF(субсидия!$P$4:$P$858,СВОД!B67,субсидия!#REF!)</f>
        <v>#REF!</v>
      </c>
      <c r="D67" s="142">
        <v>1001.21</v>
      </c>
      <c r="E67" s="144" t="e">
        <f t="shared" si="0"/>
        <v>#REF!</v>
      </c>
    </row>
    <row r="68" spans="2:5" ht="25.5">
      <c r="B68" s="14" t="s">
        <v>455</v>
      </c>
      <c r="C68" t="e">
        <f>SUMIF(субсидия!$P$4:$P$858,СВОД!B68,субсидия!#REF!)</f>
        <v>#REF!</v>
      </c>
      <c r="D68" s="142">
        <v>5096.543743997812</v>
      </c>
      <c r="E68" s="144" t="e">
        <f t="shared" si="0"/>
        <v>#REF!</v>
      </c>
    </row>
    <row r="69" spans="2:5" ht="25.5">
      <c r="B69" s="14" t="s">
        <v>489</v>
      </c>
      <c r="C69" t="e">
        <f>SUMIF(субсидия!$P$4:$P$858,СВОД!B69,субсидия!#REF!)</f>
        <v>#REF!</v>
      </c>
      <c r="D69" s="142"/>
      <c r="E69" s="144" t="e">
        <f t="shared" si="0"/>
        <v>#REF!</v>
      </c>
    </row>
    <row r="70" spans="2:5" ht="25.5">
      <c r="B70" s="14" t="s">
        <v>499</v>
      </c>
      <c r="C70" t="e">
        <f>SUMIF(субсидия!$P$4:$P$858,СВОД!B70,субсидия!#REF!)</f>
        <v>#REF!</v>
      </c>
      <c r="D70" s="142"/>
      <c r="E70" s="144" t="e">
        <f t="shared" si="0"/>
        <v>#REF!</v>
      </c>
    </row>
    <row r="71" spans="2:5" ht="25.5">
      <c r="B71" s="14" t="s">
        <v>511</v>
      </c>
      <c r="C71" t="e">
        <f>SUMIF(субсидия!$P$4:$P$858,СВОД!B71,субсидия!#REF!)</f>
        <v>#REF!</v>
      </c>
      <c r="D71" s="142"/>
      <c r="E71" s="144" t="e">
        <f t="shared" si="0"/>
        <v>#REF!</v>
      </c>
    </row>
    <row r="72" spans="2:5" ht="25.5">
      <c r="B72" s="14" t="s">
        <v>516</v>
      </c>
      <c r="C72" t="e">
        <f>SUMIF(субсидия!$P$4:$P$858,СВОД!B72,субсидия!#REF!)</f>
        <v>#REF!</v>
      </c>
      <c r="D72" s="142"/>
      <c r="E72" s="144" t="e">
        <f t="shared" si="0"/>
        <v>#REF!</v>
      </c>
    </row>
    <row r="73" spans="2:5" ht="25.5">
      <c r="B73" s="14" t="s">
        <v>518</v>
      </c>
      <c r="C73" t="e">
        <f>SUMIF(субсидия!$P$4:$P$858,СВОД!B73,субсидия!#REF!)</f>
        <v>#REF!</v>
      </c>
      <c r="D73" s="142"/>
      <c r="E73" s="144" t="e">
        <f t="shared" si="0"/>
        <v>#REF!</v>
      </c>
    </row>
    <row r="74" spans="2:5" ht="25.5">
      <c r="B74" s="14" t="s">
        <v>521</v>
      </c>
      <c r="C74" t="e">
        <f>SUMIF(субсидия!$P$4:$P$858,СВОД!B74,субсидия!#REF!)</f>
        <v>#REF!</v>
      </c>
      <c r="D74" s="142">
        <v>70595.99</v>
      </c>
      <c r="E74" s="144" t="e">
        <f t="shared" si="0"/>
        <v>#REF!</v>
      </c>
    </row>
    <row r="75" spans="2:5" ht="25.5">
      <c r="B75" s="14" t="s">
        <v>525</v>
      </c>
      <c r="C75" t="e">
        <f>SUMIF(субсидия!$P$4:$P$858,СВОД!B75,субсидия!#REF!)</f>
        <v>#REF!</v>
      </c>
      <c r="D75" s="142"/>
      <c r="E75" s="144" t="e">
        <f t="shared" si="0"/>
        <v>#REF!</v>
      </c>
    </row>
    <row r="76" spans="2:5" ht="25.5">
      <c r="B76" s="14" t="s">
        <v>529</v>
      </c>
      <c r="C76" t="e">
        <f>SUMIF(субсидия!$P$4:$P$858,СВОД!B76,субсидия!#REF!)</f>
        <v>#REF!</v>
      </c>
      <c r="D76" s="142"/>
      <c r="E76" s="144" t="e">
        <f aca="true" t="shared" si="1" ref="E76:E131">(C76+D76)/1000</f>
        <v>#REF!</v>
      </c>
    </row>
    <row r="77" spans="2:5" ht="25.5">
      <c r="B77" s="14" t="s">
        <v>536</v>
      </c>
      <c r="C77" t="e">
        <f>SUMIF(субсидия!$P$4:$P$858,СВОД!B77,субсидия!#REF!)</f>
        <v>#REF!</v>
      </c>
      <c r="D77" s="142"/>
      <c r="E77" s="144" t="e">
        <f t="shared" si="1"/>
        <v>#REF!</v>
      </c>
    </row>
    <row r="78" spans="2:5" ht="25.5">
      <c r="B78" s="14" t="s">
        <v>545</v>
      </c>
      <c r="C78" t="e">
        <f>SUMIF(субсидия!$P$4:$P$858,СВОД!B78,субсидия!#REF!)</f>
        <v>#REF!</v>
      </c>
      <c r="D78" s="142"/>
      <c r="E78" s="144" t="e">
        <f t="shared" si="1"/>
        <v>#REF!</v>
      </c>
    </row>
    <row r="79" spans="2:5" ht="25.5">
      <c r="B79" s="14" t="s">
        <v>554</v>
      </c>
      <c r="C79" t="e">
        <f>SUMIF(субсидия!$P$4:$P$858,СВОД!B79,субсидия!#REF!)</f>
        <v>#REF!</v>
      </c>
      <c r="D79" s="142"/>
      <c r="E79" s="144" t="e">
        <f t="shared" si="1"/>
        <v>#REF!</v>
      </c>
    </row>
    <row r="80" spans="2:5" ht="25.5">
      <c r="B80" s="14" t="s">
        <v>563</v>
      </c>
      <c r="C80" t="e">
        <f>SUMIF(субсидия!$P$4:$P$858,СВОД!B80,субсидия!#REF!)</f>
        <v>#REF!</v>
      </c>
      <c r="D80" s="142"/>
      <c r="E80" s="144" t="e">
        <f t="shared" si="1"/>
        <v>#REF!</v>
      </c>
    </row>
    <row r="81" spans="2:5" ht="25.5">
      <c r="B81" s="14" t="s">
        <v>568</v>
      </c>
      <c r="C81" t="e">
        <f>SUMIF(субсидия!$P$4:$P$858,СВОД!B81,субсидия!#REF!)</f>
        <v>#REF!</v>
      </c>
      <c r="D81" s="142"/>
      <c r="E81" s="144" t="e">
        <f t="shared" si="1"/>
        <v>#REF!</v>
      </c>
    </row>
    <row r="82" spans="2:5" ht="25.5">
      <c r="B82" s="14" t="s">
        <v>981</v>
      </c>
      <c r="C82" t="e">
        <f>SUMIF(субсидия!$P$4:$P$858,СВОД!B82,субсидия!#REF!)</f>
        <v>#REF!</v>
      </c>
      <c r="D82" s="142"/>
      <c r="E82" s="144" t="e">
        <f t="shared" si="1"/>
        <v>#REF!</v>
      </c>
    </row>
    <row r="83" spans="2:5" ht="25.5">
      <c r="B83" s="14" t="s">
        <v>569</v>
      </c>
      <c r="C83" t="e">
        <f>SUMIF(субсидия!$P$4:$P$858,СВОД!B83,субсидия!#REF!)</f>
        <v>#REF!</v>
      </c>
      <c r="D83" s="142"/>
      <c r="E83" s="144" t="e">
        <f t="shared" si="1"/>
        <v>#REF!</v>
      </c>
    </row>
    <row r="84" spans="2:5" ht="25.5">
      <c r="B84" s="14" t="s">
        <v>572</v>
      </c>
      <c r="C84" t="e">
        <f>SUMIF(субсидия!$P$4:$P$858,СВОД!B84,субсидия!#REF!)</f>
        <v>#REF!</v>
      </c>
      <c r="D84" s="142"/>
      <c r="E84" s="144" t="e">
        <f t="shared" si="1"/>
        <v>#REF!</v>
      </c>
    </row>
    <row r="85" spans="2:5" ht="25.5">
      <c r="B85" s="14" t="s">
        <v>579</v>
      </c>
      <c r="C85" t="e">
        <f>SUMIF(субсидия!$P$4:$P$858,СВОД!B85,субсидия!#REF!)</f>
        <v>#REF!</v>
      </c>
      <c r="D85" s="142">
        <v>459546.3499999996</v>
      </c>
      <c r="E85" s="144" t="e">
        <f t="shared" si="1"/>
        <v>#REF!</v>
      </c>
    </row>
    <row r="86" spans="2:5" ht="25.5">
      <c r="B86" s="41" t="s">
        <v>584</v>
      </c>
      <c r="C86" t="e">
        <f>SUMIF(субсидия!$P$4:$P$858,СВОД!B86,субсидия!#REF!)</f>
        <v>#REF!</v>
      </c>
      <c r="D86" s="142"/>
      <c r="E86" s="144" t="e">
        <f t="shared" si="1"/>
        <v>#REF!</v>
      </c>
    </row>
    <row r="87" spans="2:5" ht="25.5">
      <c r="B87" s="14" t="s">
        <v>587</v>
      </c>
      <c r="C87" t="e">
        <f>SUMIF(субсидия!$P$4:$P$858,СВОД!B87,субсидия!#REF!)</f>
        <v>#REF!</v>
      </c>
      <c r="D87" s="142"/>
      <c r="E87" s="144" t="e">
        <f t="shared" si="1"/>
        <v>#REF!</v>
      </c>
    </row>
    <row r="88" spans="2:5" ht="25.5">
      <c r="B88" s="21" t="s">
        <v>597</v>
      </c>
      <c r="C88" t="e">
        <f>SUMIF(субсидия!$P$4:$P$858,СВОД!B88,субсидия!#REF!)</f>
        <v>#REF!</v>
      </c>
      <c r="D88" s="142"/>
      <c r="E88" s="144" t="e">
        <f t="shared" si="1"/>
        <v>#REF!</v>
      </c>
    </row>
    <row r="89" spans="2:5" ht="25.5">
      <c r="B89" s="14" t="s">
        <v>604</v>
      </c>
      <c r="C89" t="e">
        <f>SUMIF(субсидия!$P$4:$P$858,СВОД!B89,субсидия!#REF!)</f>
        <v>#REF!</v>
      </c>
      <c r="D89" s="142"/>
      <c r="E89" s="144" t="e">
        <f t="shared" si="1"/>
        <v>#REF!</v>
      </c>
    </row>
    <row r="90" spans="2:5" ht="25.5">
      <c r="B90" s="14" t="s">
        <v>606</v>
      </c>
      <c r="C90" t="e">
        <f>SUMIF(субсидия!$P$4:$P$858,СВОД!B90,субсидия!#REF!)</f>
        <v>#REF!</v>
      </c>
      <c r="D90" s="142"/>
      <c r="E90" s="144" t="e">
        <f t="shared" si="1"/>
        <v>#REF!</v>
      </c>
    </row>
    <row r="91" spans="2:5" ht="25.5">
      <c r="B91" s="14" t="s">
        <v>609</v>
      </c>
      <c r="C91" t="e">
        <f>SUMIF(субсидия!$P$4:$P$858,СВОД!B91,субсидия!#REF!)</f>
        <v>#REF!</v>
      </c>
      <c r="D91" s="142"/>
      <c r="E91" s="144" t="e">
        <f t="shared" si="1"/>
        <v>#REF!</v>
      </c>
    </row>
    <row r="92" spans="2:5" ht="25.5">
      <c r="B92" s="14" t="s">
        <v>618</v>
      </c>
      <c r="C92" t="e">
        <f>SUMIF(субсидия!$P$4:$P$858,СВОД!B92,субсидия!#REF!)</f>
        <v>#REF!</v>
      </c>
      <c r="D92" s="142"/>
      <c r="E92" s="144" t="e">
        <f t="shared" si="1"/>
        <v>#REF!</v>
      </c>
    </row>
    <row r="93" spans="2:5" ht="25.5">
      <c r="B93" s="14" t="s">
        <v>626</v>
      </c>
      <c r="C93" t="e">
        <f>SUMIF(субсидия!$P$4:$P$858,СВОД!B93,субсидия!#REF!)</f>
        <v>#REF!</v>
      </c>
      <c r="D93" s="142"/>
      <c r="E93" s="144" t="e">
        <f t="shared" si="1"/>
        <v>#REF!</v>
      </c>
    </row>
    <row r="94" spans="2:5" ht="25.5">
      <c r="B94" s="14" t="s">
        <v>628</v>
      </c>
      <c r="C94" t="e">
        <f>SUMIF(субсидия!$P$4:$P$858,СВОД!B94,субсидия!#REF!)</f>
        <v>#REF!</v>
      </c>
      <c r="D94" s="142"/>
      <c r="E94" s="144" t="e">
        <f t="shared" si="1"/>
        <v>#REF!</v>
      </c>
    </row>
    <row r="95" spans="2:5" ht="25.5">
      <c r="B95" s="14" t="s">
        <v>632</v>
      </c>
      <c r="C95" t="e">
        <f>SUMIF(субсидия!$P$4:$P$858,СВОД!B95,субсидия!#REF!)</f>
        <v>#REF!</v>
      </c>
      <c r="D95" s="142">
        <v>1138469.38</v>
      </c>
      <c r="E95" s="144" t="e">
        <f t="shared" si="1"/>
        <v>#REF!</v>
      </c>
    </row>
    <row r="96" spans="2:5" ht="25.5">
      <c r="B96" s="14" t="s">
        <v>634</v>
      </c>
      <c r="C96" t="e">
        <f>SUMIF(субсидия!$P$4:$P$858,СВОД!B96,субсидия!#REF!)</f>
        <v>#REF!</v>
      </c>
      <c r="D96" s="142">
        <v>175276.45</v>
      </c>
      <c r="E96" s="144" t="e">
        <f t="shared" si="1"/>
        <v>#REF!</v>
      </c>
    </row>
    <row r="97" spans="2:5" ht="25.5">
      <c r="B97" s="14" t="s">
        <v>647</v>
      </c>
      <c r="C97" t="e">
        <f>SUMIF(субсидия!$P$4:$P$858,СВОД!B97,субсидия!#REF!)</f>
        <v>#REF!</v>
      </c>
      <c r="D97" s="142"/>
      <c r="E97" s="144" t="e">
        <f t="shared" si="1"/>
        <v>#REF!</v>
      </c>
    </row>
    <row r="98" spans="2:5" ht="25.5">
      <c r="B98" s="14" t="s">
        <v>650</v>
      </c>
      <c r="C98" t="e">
        <f>SUMIF(субсидия!$P$4:$P$858,СВОД!B98,субсидия!#REF!)</f>
        <v>#REF!</v>
      </c>
      <c r="D98" s="142">
        <v>0.01</v>
      </c>
      <c r="E98" s="144" t="e">
        <f t="shared" si="1"/>
        <v>#REF!</v>
      </c>
    </row>
    <row r="99" spans="2:5" ht="25.5">
      <c r="B99" s="14" t="s">
        <v>653</v>
      </c>
      <c r="C99" t="e">
        <f>SUMIF(субсидия!$P$4:$P$858,СВОД!B99,субсидия!#REF!)</f>
        <v>#REF!</v>
      </c>
      <c r="D99" s="142"/>
      <c r="E99" s="144" t="e">
        <f t="shared" si="1"/>
        <v>#REF!</v>
      </c>
    </row>
    <row r="100" spans="2:5" ht="25.5">
      <c r="B100" s="14" t="s">
        <v>679</v>
      </c>
      <c r="C100" t="e">
        <f>SUMIF(субсидия!$P$4:$P$858,СВОД!B100,субсидия!#REF!)</f>
        <v>#REF!</v>
      </c>
      <c r="D100" s="142"/>
      <c r="E100" s="144" t="e">
        <f t="shared" si="1"/>
        <v>#REF!</v>
      </c>
    </row>
    <row r="101" spans="2:5" ht="25.5">
      <c r="B101" s="14" t="s">
        <v>693</v>
      </c>
      <c r="C101" t="e">
        <f>SUMIF(субсидия!$P$4:$P$858,СВОД!B101,субсидия!#REF!)</f>
        <v>#REF!</v>
      </c>
      <c r="D101" s="142">
        <v>37.7</v>
      </c>
      <c r="E101" s="144" t="e">
        <f t="shared" si="1"/>
        <v>#REF!</v>
      </c>
    </row>
    <row r="102" spans="2:5" ht="25.5">
      <c r="B102" s="14" t="s">
        <v>741</v>
      </c>
      <c r="C102" t="e">
        <f>SUMIF(субсидия!$P$4:$P$858,СВОД!B102,субсидия!#REF!)</f>
        <v>#REF!</v>
      </c>
      <c r="D102" s="142">
        <v>35301.880000025034</v>
      </c>
      <c r="E102" s="144" t="e">
        <f t="shared" si="1"/>
        <v>#REF!</v>
      </c>
    </row>
    <row r="103" spans="2:5" ht="25.5">
      <c r="B103" s="14" t="s">
        <v>750</v>
      </c>
      <c r="C103" t="e">
        <f>SUMIF(субсидия!$P$4:$P$858,СВОД!B103,субсидия!#REF!)</f>
        <v>#REF!</v>
      </c>
      <c r="D103" s="142">
        <v>1683220.8996600024</v>
      </c>
      <c r="E103" s="144" t="e">
        <f>(C103+D103)/1000</f>
        <v>#REF!</v>
      </c>
    </row>
    <row r="104" spans="2:5" ht="25.5">
      <c r="B104" s="14" t="s">
        <v>755</v>
      </c>
      <c r="C104" t="e">
        <f>SUMIF(субсидия!$P$4:$P$858,СВОД!B104,субсидия!#REF!)</f>
        <v>#REF!</v>
      </c>
      <c r="D104" s="142">
        <v>1960275.290000001</v>
      </c>
      <c r="E104" s="144" t="e">
        <f t="shared" si="1"/>
        <v>#REF!</v>
      </c>
    </row>
    <row r="105" spans="2:5" ht="25.5">
      <c r="B105" s="14" t="s">
        <v>757</v>
      </c>
      <c r="C105" t="e">
        <f>SUMIF(субсидия!$P$4:$P$858,СВОД!B105,субсидия!#REF!)</f>
        <v>#REF!</v>
      </c>
      <c r="D105" s="142"/>
      <c r="E105" s="144" t="e">
        <f t="shared" si="1"/>
        <v>#REF!</v>
      </c>
    </row>
    <row r="106" spans="2:5" ht="25.5">
      <c r="B106" s="14" t="s">
        <v>761</v>
      </c>
      <c r="C106" t="e">
        <f>SUMIF(субсидия!$P$4:$P$858,СВОД!B106,субсидия!#REF!)</f>
        <v>#REF!</v>
      </c>
      <c r="D106" s="142"/>
      <c r="E106" s="144" t="e">
        <f t="shared" si="1"/>
        <v>#REF!</v>
      </c>
    </row>
    <row r="107" spans="2:5" ht="25.5">
      <c r="B107" s="14" t="s">
        <v>769</v>
      </c>
      <c r="C107" t="e">
        <f>SUMIF(субсидия!$P$4:$P$858,СВОД!B107,субсидия!#REF!)</f>
        <v>#REF!</v>
      </c>
      <c r="D107" s="142"/>
      <c r="E107" s="144" t="e">
        <f t="shared" si="1"/>
        <v>#REF!</v>
      </c>
    </row>
    <row r="108" spans="2:5" ht="25.5">
      <c r="B108" s="14" t="s">
        <v>780</v>
      </c>
      <c r="C108" t="e">
        <f>SUMIF(субсидия!$P$4:$P$858,СВОД!B108,субсидия!#REF!)</f>
        <v>#REF!</v>
      </c>
      <c r="D108" s="142"/>
      <c r="E108" s="144" t="e">
        <f t="shared" si="1"/>
        <v>#REF!</v>
      </c>
    </row>
    <row r="109" spans="2:5" ht="25.5">
      <c r="B109" s="14" t="s">
        <v>785</v>
      </c>
      <c r="C109" t="e">
        <f>SUMIF(субсидия!$P$4:$P$858,СВОД!B109,субсидия!#REF!)</f>
        <v>#REF!</v>
      </c>
      <c r="D109" s="142">
        <v>43851.04</v>
      </c>
      <c r="E109" s="144" t="e">
        <f t="shared" si="1"/>
        <v>#REF!</v>
      </c>
    </row>
    <row r="110" spans="2:5" ht="25.5">
      <c r="B110" s="14" t="s">
        <v>975</v>
      </c>
      <c r="C110" t="e">
        <f>SUMIF(субсидия!$P$4:$P$858,СВОД!B110,субсидия!#REF!)</f>
        <v>#REF!</v>
      </c>
      <c r="D110" s="142">
        <v>967684.2799999993</v>
      </c>
      <c r="E110" s="144" t="e">
        <f t="shared" si="1"/>
        <v>#REF!</v>
      </c>
    </row>
    <row r="111" spans="2:5" ht="25.5">
      <c r="B111" s="21" t="s">
        <v>789</v>
      </c>
      <c r="C111" t="e">
        <f>SUMIF(субсидия!$P$4:$P$858,СВОД!B111,субсидия!#REF!)</f>
        <v>#REF!</v>
      </c>
      <c r="D111" s="142"/>
      <c r="E111" s="144" t="e">
        <f t="shared" si="1"/>
        <v>#REF!</v>
      </c>
    </row>
    <row r="112" spans="2:5" ht="25.5">
      <c r="B112" s="14" t="s">
        <v>792</v>
      </c>
      <c r="C112" t="e">
        <f>SUMIF(субсидия!$P$4:$P$858,СВОД!B112,субсидия!#REF!)</f>
        <v>#REF!</v>
      </c>
      <c r="D112" s="142">
        <v>4758300.39</v>
      </c>
      <c r="E112" s="144" t="e">
        <f t="shared" si="1"/>
        <v>#REF!</v>
      </c>
    </row>
    <row r="113" spans="2:5" ht="25.5">
      <c r="B113" s="14" t="s">
        <v>796</v>
      </c>
      <c r="C113" t="e">
        <f>SUMIF(субсидия!$P$4:$P$858,СВОД!B113,субсидия!#REF!)</f>
        <v>#REF!</v>
      </c>
      <c r="D113" s="142">
        <v>2551737.83</v>
      </c>
      <c r="E113" s="144" t="e">
        <f t="shared" si="1"/>
        <v>#REF!</v>
      </c>
    </row>
    <row r="114" spans="2:5" ht="25.5">
      <c r="B114" s="14" t="s">
        <v>800</v>
      </c>
      <c r="C114" t="e">
        <f>SUMIF(субсидия!$P$4:$P$858,СВОД!B114,субсидия!#REF!)</f>
        <v>#REF!</v>
      </c>
      <c r="D114" s="142">
        <v>2316855.16</v>
      </c>
      <c r="E114" s="144" t="e">
        <f t="shared" si="1"/>
        <v>#REF!</v>
      </c>
    </row>
    <row r="115" spans="2:5" ht="25.5">
      <c r="B115" s="14" t="s">
        <v>809</v>
      </c>
      <c r="C115" t="e">
        <f>SUMIF(субсидия!$P$4:$P$858,СВОД!B115,субсидия!#REF!)</f>
        <v>#REF!</v>
      </c>
      <c r="D115" s="142">
        <v>6297328.640000001</v>
      </c>
      <c r="E115" s="144" t="e">
        <f t="shared" si="1"/>
        <v>#REF!</v>
      </c>
    </row>
    <row r="116" spans="2:5" ht="25.5">
      <c r="B116" s="14" t="s">
        <v>816</v>
      </c>
      <c r="C116" t="e">
        <f>SUMIF(субсидия!$P$4:$P$858,СВОД!B116,субсидия!#REF!)</f>
        <v>#REF!</v>
      </c>
      <c r="D116" s="142">
        <v>19453250.52</v>
      </c>
      <c r="E116" s="144" t="e">
        <f t="shared" si="1"/>
        <v>#REF!</v>
      </c>
    </row>
    <row r="117" spans="2:5" ht="25.5">
      <c r="B117" s="14" t="s">
        <v>821</v>
      </c>
      <c r="C117" t="e">
        <f>SUMIF(субсидия!$P$4:$P$858,СВОД!B117,субсидия!#REF!)</f>
        <v>#REF!</v>
      </c>
      <c r="D117" s="142"/>
      <c r="E117" s="144" t="e">
        <f t="shared" si="1"/>
        <v>#REF!</v>
      </c>
    </row>
    <row r="118" spans="2:5" ht="25.5">
      <c r="B118" s="14" t="s">
        <v>855</v>
      </c>
      <c r="C118" t="e">
        <f>SUMIF(субсидия!$P$4:$P$858,СВОД!B118,субсидия!#REF!)</f>
        <v>#REF!</v>
      </c>
      <c r="D118" s="142"/>
      <c r="E118" s="144" t="e">
        <f t="shared" si="1"/>
        <v>#REF!</v>
      </c>
    </row>
    <row r="119" spans="2:5" ht="25.5">
      <c r="B119" s="14" t="s">
        <v>870</v>
      </c>
      <c r="C119" t="e">
        <f>SUMIF(субсидия!$P$4:$P$858,СВОД!B119,субсидия!#REF!)</f>
        <v>#REF!</v>
      </c>
      <c r="D119" s="142"/>
      <c r="E119" s="144" t="e">
        <f>(C119+D119)/1000+15959</f>
        <v>#REF!</v>
      </c>
    </row>
    <row r="120" spans="2:5" ht="25.5">
      <c r="B120" s="14" t="s">
        <v>873</v>
      </c>
      <c r="C120" t="e">
        <f>SUMIF(субсидия!$P$4:$P$858,СВОД!B120,субсидия!#REF!)</f>
        <v>#REF!</v>
      </c>
      <c r="D120" s="142"/>
      <c r="E120" s="144" t="e">
        <f t="shared" si="1"/>
        <v>#REF!</v>
      </c>
    </row>
    <row r="121" spans="2:5" ht="25.5">
      <c r="B121" s="14" t="s">
        <v>876</v>
      </c>
      <c r="C121" t="e">
        <f>SUMIF(субсидия!$P$4:$P$858,СВОД!B121,субсидия!#REF!)</f>
        <v>#REF!</v>
      </c>
      <c r="D121" s="142"/>
      <c r="E121" s="144" t="e">
        <f t="shared" si="1"/>
        <v>#REF!</v>
      </c>
    </row>
    <row r="122" spans="2:5" ht="25.5">
      <c r="B122" s="14" t="s">
        <v>879</v>
      </c>
      <c r="C122" t="e">
        <f>SUMIF(субсидия!$P$4:$P$858,СВОД!B122,субсидия!#REF!)</f>
        <v>#REF!</v>
      </c>
      <c r="D122" s="142"/>
      <c r="E122" s="144" t="e">
        <f t="shared" si="1"/>
        <v>#REF!</v>
      </c>
    </row>
    <row r="123" spans="2:5" ht="25.5">
      <c r="B123" s="14" t="s">
        <v>884</v>
      </c>
      <c r="C123" t="e">
        <f>SUMIF(субсидия!$P$4:$P$858,СВОД!B123,субсидия!#REF!)</f>
        <v>#REF!</v>
      </c>
      <c r="D123" s="142">
        <v>156653.58000000007</v>
      </c>
      <c r="E123" s="144" t="e">
        <f t="shared" si="1"/>
        <v>#REF!</v>
      </c>
    </row>
    <row r="124" spans="2:5" ht="25.5">
      <c r="B124" s="14" t="s">
        <v>888</v>
      </c>
      <c r="C124" t="e">
        <f>SUMIF(субсидия!$P$4:$P$858,СВОД!B124,субсидия!#REF!)</f>
        <v>#REF!</v>
      </c>
      <c r="D124" s="142"/>
      <c r="E124" s="144" t="e">
        <f t="shared" si="1"/>
        <v>#REF!</v>
      </c>
    </row>
    <row r="125" spans="2:5" ht="25.5">
      <c r="B125" s="14" t="s">
        <v>897</v>
      </c>
      <c r="C125" t="e">
        <f>SUMIF(субсидия!$P$4:$P$858,СВОД!B125,субсидия!#REF!)</f>
        <v>#REF!</v>
      </c>
      <c r="D125" s="142"/>
      <c r="E125" s="144" t="e">
        <f t="shared" si="1"/>
        <v>#REF!</v>
      </c>
    </row>
    <row r="126" spans="2:5" ht="25.5">
      <c r="B126" s="14" t="s">
        <v>904</v>
      </c>
      <c r="C126" t="e">
        <f>SUMIF(субсидия!$P$4:$P$858,СВОД!B126,субсидия!#REF!)</f>
        <v>#REF!</v>
      </c>
      <c r="D126" s="142"/>
      <c r="E126" s="144" t="e">
        <f t="shared" si="1"/>
        <v>#REF!</v>
      </c>
    </row>
    <row r="127" spans="2:5" ht="25.5">
      <c r="B127" s="14" t="s">
        <v>910</v>
      </c>
      <c r="C127" t="e">
        <f>SUMIF(субсидия!$P$4:$P$858,СВОД!B127,субсидия!#REF!)</f>
        <v>#REF!</v>
      </c>
      <c r="D127" s="142">
        <v>61.98999999463558</v>
      </c>
      <c r="E127" s="144" t="e">
        <f t="shared" si="1"/>
        <v>#REF!</v>
      </c>
    </row>
    <row r="128" spans="2:5" ht="25.5">
      <c r="B128" s="14" t="s">
        <v>915</v>
      </c>
      <c r="C128" t="e">
        <f>SUMIF(субсидия!$P$4:$P$858,СВОД!B128,субсидия!#REF!)</f>
        <v>#REF!</v>
      </c>
      <c r="D128" s="142"/>
      <c r="E128" s="144" t="e">
        <f t="shared" si="1"/>
        <v>#REF!</v>
      </c>
    </row>
    <row r="129" spans="2:5" ht="25.5">
      <c r="B129" s="14" t="s">
        <v>932</v>
      </c>
      <c r="C129" t="e">
        <f>SUMIF(субсидия!$P$4:$P$858,СВОД!B129,субсидия!#REF!)</f>
        <v>#REF!</v>
      </c>
      <c r="D129" s="142"/>
      <c r="E129" s="144" t="e">
        <f>((C129+D129)+4685143.85)/1000</f>
        <v>#REF!</v>
      </c>
    </row>
    <row r="130" spans="2:5" ht="25.5">
      <c r="B130" s="47" t="s">
        <v>935</v>
      </c>
      <c r="C130" t="e">
        <f>SUMIF(субсидия!$P$4:$P$858,СВОД!B130,субсидия!#REF!)</f>
        <v>#REF!</v>
      </c>
      <c r="D130" s="142"/>
      <c r="E130" s="144" t="e">
        <f t="shared" si="1"/>
        <v>#REF!</v>
      </c>
    </row>
    <row r="131" spans="2:5" ht="25.5">
      <c r="B131" s="14" t="s">
        <v>943</v>
      </c>
      <c r="C131" t="e">
        <f>SUMIF(субсидия!$P$4:$P$858,СВОД!B131,субсидия!#REF!)</f>
        <v>#REF!</v>
      </c>
      <c r="D131" s="142">
        <v>42420.38999999687</v>
      </c>
      <c r="E131" s="144" t="e">
        <f t="shared" si="1"/>
        <v>#REF!</v>
      </c>
    </row>
    <row r="132" ht="12.75">
      <c r="E132">
        <v>58560</v>
      </c>
    </row>
    <row r="141" ht="23.25">
      <c r="E141" s="143" t="e">
        <f>SUM(E11:E132)+3000+1900+950+6518+1861</f>
        <v>#REF!</v>
      </c>
    </row>
  </sheetData>
  <sheetProtection/>
  <autoFilter ref="B10:C13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Саламов Эльдар Каурбекович</cp:lastModifiedBy>
  <cp:lastPrinted>2017-03-25T10:56:35Z</cp:lastPrinted>
  <dcterms:created xsi:type="dcterms:W3CDTF">2004-12-20T06:56:27Z</dcterms:created>
  <dcterms:modified xsi:type="dcterms:W3CDTF">2017-06-08T09:31:47Z</dcterms:modified>
  <cp:category/>
  <cp:version/>
  <cp:contentType/>
  <cp:contentStatus/>
</cp:coreProperties>
</file>